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6" firstSheet="1" activeTab="4"/>
  </bookViews>
  <sheets>
    <sheet name="I Prognoza kwoty długu" sheetId="1" r:id="rId1"/>
    <sheet name="II Dodatkowe dane" sheetId="2" r:id="rId2"/>
    <sheet name="III Nadwyżka|deficyt" sheetId="3" r:id="rId3"/>
    <sheet name="IV Spłata długu" sheetId="4" r:id="rId4"/>
    <sheet name="V Przedsięwzięcia" sheetId="5" r:id="rId5"/>
    <sheet name="VI Informacja zarządu" sheetId="6" r:id="rId6"/>
    <sheet name="Wykresy" sheetId="7" r:id="rId7"/>
  </sheets>
  <definedNames>
    <definedName name="_xlnm.Print_Titles" localSheetId="0">'I Prognoza kwoty długu'!$4:$4</definedName>
    <definedName name="_xlnm.Print_Titles" localSheetId="4">'V Przedsięwzięcia'!$4:$5</definedName>
  </definedNames>
  <calcPr fullCalcOnLoad="1"/>
</workbook>
</file>

<file path=xl/sharedStrings.xml><?xml version="1.0" encoding="utf-8"?>
<sst xmlns="http://schemas.openxmlformats.org/spreadsheetml/2006/main" count="317" uniqueCount="174">
  <si>
    <t>Wykonanie na 31.12.2008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</si>
  <si>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</si>
  <si>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</si>
  <si>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</si>
  <si>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</si>
  <si>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</si>
  <si>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</si>
  <si>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</si>
  <si>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</si>
  <si>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</si>
  <si>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</si>
  <si>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</si>
  <si>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</si>
  <si>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</si>
  <si>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</si>
  <si>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</si>
  <si>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</si>
  <si>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</si>
  <si>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</si>
  <si>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</si>
  <si>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</si>
  <si>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</si>
  <si>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</si>
  <si>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</si>
  <si>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</si>
  <si>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</si>
  <si>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</si>
  <si>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</si>
  <si>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</si>
  <si>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</si>
  <si>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</si>
  <si>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</si>
  <si>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</si>
  <si>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</si>
  <si>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</si>
  <si>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</si>
  <si>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</si>
  <si>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</si>
  <si>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</si>
  <si>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</si>
  <si>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</si>
  <si>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</si>
  <si>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</si>
  <si>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</si>
  <si>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</si>
  <si>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</si>
  <si>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</si>
  <si>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</si>
  <si>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</si>
  <si>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</si>
  <si>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</si>
  <si>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</si>
  <si>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</si>
  <si>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</si>
  <si>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</si>
  <si>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**  Wolne środki - nadwyżki środków pieniężnych na rachunku bieżącym budżetu j.s.t. wynikające z rozliczeń wyemitowanych papierów wartościowych, kredytów i pożyczek z lat ubiegłych.</t>
  </si>
  <si>
    <t>Lata</t>
  </si>
  <si>
    <t>1. Wydatki na realizację przedsięwzięć, w tym:</t>
  </si>
  <si>
    <t>1.1. Bieżące</t>
  </si>
  <si>
    <t>2. Wydatki na wynagrodzenia i składki od nich naliczane</t>
  </si>
  <si>
    <t>3. Wydatki związane z funkcjonowaniem oraganów</t>
  </si>
  <si>
    <t>1. Kwota nadwyżki z przeznaczeniem na:</t>
  </si>
  <si>
    <t>1.1. Spłata długu/wykup papierów wartościowych</t>
  </si>
  <si>
    <t>1.2. Lokaty</t>
  </si>
  <si>
    <t>1.3. Pożyczki udzielone</t>
  </si>
  <si>
    <t>2. Kwota deficytu, sfinansowana z:</t>
  </si>
  <si>
    <t>2.1. Kredyty/pożyczki/papiery wartościowe</t>
  </si>
  <si>
    <t>1.2. Majątkowe</t>
  </si>
  <si>
    <t>2.2. Nadwyżka budżetowa z lat ubiegłych</t>
  </si>
  <si>
    <t>2.3. Wolne środki na rachunku bankowym</t>
  </si>
  <si>
    <t>2.4 Zwrot pożyczek udzielonych</t>
  </si>
  <si>
    <t>2.5 Prywatyzacja majątku</t>
  </si>
  <si>
    <t>IV Źródła sfinansowania spłaty długu planowanego na początek roku budżetowego</t>
  </si>
  <si>
    <t>II Dodatkowe dane o planowanych i prognozowanych wydatkach</t>
  </si>
  <si>
    <t>III Przeznaczenie nadwyżki/sposób sfinansowania deficytu</t>
  </si>
  <si>
    <t>1. Kwota długu na początek roku</t>
  </si>
  <si>
    <t>2. Źródła sfinansowania kwoty długu:</t>
  </si>
  <si>
    <t>2.1. Nadwyżka budżetowa danego roku</t>
  </si>
  <si>
    <t>2.3. Wolne środki</t>
  </si>
  <si>
    <t>2.4. Zwrot pożyczek udzielonych</t>
  </si>
  <si>
    <t>2.5. Prywatyzacja majątku</t>
  </si>
  <si>
    <t>2.6. Kredyty/pożyczki/papiery wartościowe</t>
  </si>
  <si>
    <t>Nazwa i cel przedsięwzięcia</t>
  </si>
  <si>
    <t>Jednostka organizacyjna wykonująca lub koordynująca wykonanie zadania</t>
  </si>
  <si>
    <t>Okres realizacji</t>
  </si>
  <si>
    <t>Łączne nakłady finansowe</t>
  </si>
  <si>
    <t>Limit zobowiązań</t>
  </si>
  <si>
    <t>a) wydatki bieżące</t>
  </si>
  <si>
    <t>b) wydatki majątkowe</t>
  </si>
  <si>
    <t>2. Umowy, o których mowa w art. 226 ust. 4 pkt 2 ufp**, z tego:</t>
  </si>
  <si>
    <t>3. Gwarancje i poręczenia udzielane przez j.s.t. (wydatki bieżące)</t>
  </si>
  <si>
    <t>Objaśnienia</t>
  </si>
  <si>
    <t>* programy, projekty lub zadania, w tym związane z:</t>
  </si>
  <si>
    <t>a) programami finansowanymi z udziałem środków, o których mowa w art. 5 ust. 1 pkt 2 i 3 ustawy z 27 sierpnia 2009 r. o finansach publicznych,</t>
  </si>
  <si>
    <t>b) umowami o partnerstwie publiczno-prywatnym;</t>
  </si>
  <si>
    <t>** umowy, których realizacja w roku budżetowym i w latach następnych jest niezbędna do zapewnienia ciągłości działania jednostki i z których wynikające płatności wykraczają poza rok budżetowy</t>
  </si>
  <si>
    <t>1. (dochody bieżące + dochody ze sprzedaży majątku - wydatki bieżące) / dochody ogółem</t>
  </si>
  <si>
    <t>2. Średnia arytmetyczna pozycji pierwszej z ostatnich trzech lat</t>
  </si>
  <si>
    <t>3. Wskaźnik obsługi zadłużenia (poz. H z tabeli I)</t>
  </si>
  <si>
    <t>4. Ocena spełnienia warunku uchwalenia budżetu z art. 243 ufp</t>
  </si>
  <si>
    <r>
      <t xml:space="preserve">*  Kredyty, pożyczki i papiery wartościowe </t>
    </r>
    <r>
      <rPr>
        <sz val="10"/>
        <rFont val="Arial"/>
        <family val="2"/>
      </rPr>
      <t xml:space="preserve">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</si>
  <si>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t>2.7. Umorzenia pożyczek</t>
  </si>
  <si>
    <t>X</t>
  </si>
  <si>
    <t>3. Kwota długu na koniec roku</t>
  </si>
  <si>
    <t>K. (dochody bieżące + dochody ze sprzedaży majątku - wydatki bieżące) / dochody ogółem</t>
  </si>
  <si>
    <t>L. Średnia arytmetyczna pozycji pierwszej z ostatnich trzech lat</t>
  </si>
  <si>
    <t>M. Ocena spełnienia warunku uchwalenia budżetu z art. 243 ufp</t>
  </si>
  <si>
    <t>Wykonanie na 31.12.2009 r.</t>
  </si>
  <si>
    <t>Liczba błędów:</t>
  </si>
  <si>
    <t>Liczba błędów</t>
  </si>
  <si>
    <t>1.17. …………….., z tego:</t>
  </si>
  <si>
    <t>1.18. …………….., z tego:</t>
  </si>
  <si>
    <t>1.19. …………….., z tego:</t>
  </si>
  <si>
    <t>1.20. …………….., z tego:</t>
  </si>
  <si>
    <t>1.21. …………….., z tego:</t>
  </si>
  <si>
    <t>1.22. …………….., z tego:</t>
  </si>
  <si>
    <t>1.23. …………….., z tego:</t>
  </si>
  <si>
    <t>1.24. …………….., z tego:</t>
  </si>
  <si>
    <t>1.25. …………….., z tego:</t>
  </si>
  <si>
    <t>1.26. …………….., z tego:</t>
  </si>
  <si>
    <t>1.27. …………….., z tego:</t>
  </si>
  <si>
    <t>1.28. …………….., z tego:</t>
  </si>
  <si>
    <t>1.29. …………….., z tego:</t>
  </si>
  <si>
    <t>1.30. …………….., z tego:</t>
  </si>
  <si>
    <t>Klasyfikacja budżetowa</t>
  </si>
  <si>
    <t>3. Wydatki związane z funkcjonowaniem organów</t>
  </si>
  <si>
    <t>1. Przedsięwzięcia, o których mowa w art. 226 ust. 4 pkt 1 ufp*, z tego:</t>
  </si>
  <si>
    <t>I. Prognoza kwoty długu</t>
  </si>
  <si>
    <t>Urząd Miasta</t>
  </si>
  <si>
    <t>600-60016</t>
  </si>
  <si>
    <t>900-90095</t>
  </si>
  <si>
    <t>2010-2013</t>
  </si>
  <si>
    <t>630-63095</t>
  </si>
  <si>
    <t>2010-2012</t>
  </si>
  <si>
    <t>Miasto</t>
  </si>
  <si>
    <t>757-75704</t>
  </si>
  <si>
    <t>2005-2015</t>
  </si>
  <si>
    <t>1.8. Wywóz nieczystości z cmentarza komunalnego, z tego:</t>
  </si>
  <si>
    <t>1.7. Opracowania geodezyjne i kartograficzne, z tego:</t>
  </si>
  <si>
    <t>1.9. …………….., z tego:</t>
  </si>
  <si>
    <t>1.10. …………….., z tego:</t>
  </si>
  <si>
    <t>1.11. ……………, z tego:</t>
  </si>
  <si>
    <t>1.12. ………………., z tego:</t>
  </si>
  <si>
    <t>1.16. ……………..., z tego:</t>
  </si>
  <si>
    <t>1.9. Utrzymanie zieleni miejskiej (koszenie), z tego:</t>
  </si>
  <si>
    <t>1.10. Konserwacja oświetlenia drogowego, z tego:</t>
  </si>
  <si>
    <t>1.11. Oczyszczanie miasta, z tego:</t>
  </si>
  <si>
    <t>1.1. Budowa ul. Okrzei 
i Słonecznej. Cel - usprawnienie układu komunikacji, z tego:</t>
  </si>
  <si>
    <t>Wykonanie na 31.12.2010 r.</t>
  </si>
  <si>
    <t>801-80195</t>
  </si>
  <si>
    <t>2011-2012</t>
  </si>
  <si>
    <t xml:space="preserve">b) wydatki majątkowe </t>
  </si>
  <si>
    <t>1.6. Projekt POKL -Indywidualizacja nauczania i wychowania 
w klasach I-III w mieście Dęblin. Cel - zapewnienie wysokiej jakości usług edukacyjnych, z tego:</t>
  </si>
  <si>
    <t>700-70095</t>
  </si>
  <si>
    <t>2011-2013</t>
  </si>
  <si>
    <t>1.5.  Utworzenie pętli rowerowych na obszarze od Kazimierskiego do Kozłowieckiego Parku Krajobrazowego jako zintegrowanego, innowacyjnego 
i sieciowego produktu turystycznego. Cel - rozwój i promocja turystyki, z tego:</t>
  </si>
  <si>
    <t>2007-2014</t>
  </si>
  <si>
    <t>1.2. Rewitalizacja centrum miasta Dęblin wraz z zespołem pałacowo-parkowym Wyższej Szkoły Oficerskiej Sił Powietrznych. Cel - rozwój i odnowienie infrastruktury drogowej, zieleni i sieci wodociągowej, z tego:</t>
  </si>
  <si>
    <t>1.5. Przebudowa targowiska miejskiego przy ul. Niepodległości w ramach projektu "Mój Rynek". Cel - modernizacja targowiska miejskiego, z tego:</t>
  </si>
  <si>
    <t>Wykonanie na 31.12.2011 r.</t>
  </si>
  <si>
    <t>Plan na 31.12.2021 r.</t>
  </si>
  <si>
    <t>Plan na 31.12.2022 r.</t>
  </si>
  <si>
    <t>Plan na 31.12.2023 r.</t>
  </si>
  <si>
    <t>Plan na 31.12.2024 r.</t>
  </si>
  <si>
    <t>Plan na 31.12.2025 r.</t>
  </si>
  <si>
    <t>Limity wydatków 
w poszczególnych latach</t>
  </si>
  <si>
    <t>VI Informacja Zarządu o relacji z art. 243 ufp wynikającej z wykonania budżetu w latach 2009 - 2012 i planu budżetu na 2013 rok i dalszych lat objętych prognozą.</t>
  </si>
  <si>
    <t>1.3. Przebudowa i budowa ulic w os. Lipowa w Dęblinie - I etap. Cel - usprawnienie układu komunikacji, z tego:</t>
  </si>
  <si>
    <t>2010-2015</t>
  </si>
  <si>
    <t>1.1. Modernizacja i rozbudowa systemu odprowadzania ścieków oraz zaopatrzenia w wodę na terenie aglomeracji Dęblin, w tym: zakup udziałów - 2.389.306 zł i własne - 200.000 zł. Cel - budowa infrastruktury kanalizacyjnej i wodociągowej, z tego:</t>
  </si>
  <si>
    <t>Przedsięwzięcia realizowane w latach 2013 - 2016</t>
  </si>
  <si>
    <t>Wykonanie na 31.12.2012 r.</t>
  </si>
  <si>
    <t>Załącznik Nr 1 do uchwały Nr XL/215/2013 Rady Miasta Dęblin z dnia 31 stycznia 2013 r. 
w sprawie wieloletniej prognozy finansowej Miasta Dęblin</t>
  </si>
  <si>
    <t>Załącznik Nr 2 do uchwały Nr XL/215/2013 Rady Miasta Dęblin z dnia 31 stycznia 2013 r. w sprawie wieloletniej prognozy finansowej Miasta Dęblin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</si>
</sst>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[$-415]d\ mmmm\ yyyy"/>
    <numFmt numFmtId="166" formatCode="#,##0.0"/>
    <numFmt numFmtId="167" formatCode="#,##0.0_ ;[Red]\-#,##0.0\ "/>
    <numFmt numFmtId="168" formatCode="#,##0_ ;[Red]\-#,##0\ "/>
    <numFmt numFmtId="169" formatCode="#,##0.000_ ;[Red]\-#,##0.000\ 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6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0" fontId="18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24" borderId="13" xfId="0" applyFill="1" applyBorder="1" applyAlignment="1">
      <alignment wrapText="1"/>
    </xf>
    <xf numFmtId="0" fontId="0" fillId="24" borderId="14" xfId="0" applyFill="1" applyBorder="1" applyAlignment="1">
      <alignment wrapText="1"/>
    </xf>
    <xf numFmtId="0" fontId="0" fillId="25" borderId="13" xfId="0" applyFill="1" applyBorder="1" applyAlignment="1">
      <alignment wrapText="1"/>
    </xf>
    <xf numFmtId="0" fontId="0" fillId="25" borderId="14" xfId="0" applyFill="1" applyBorder="1" applyAlignment="1">
      <alignment wrapText="1"/>
    </xf>
    <xf numFmtId="0" fontId="0" fillId="26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2" xfId="0" applyBorder="1" applyAlignment="1">
      <alignment horizontal="center"/>
    </xf>
    <xf numFmtId="10" fontId="0" fillId="0" borderId="12" xfId="0" applyNumberFormat="1" applyBorder="1" applyAlignment="1">
      <alignment/>
    </xf>
    <xf numFmtId="0" fontId="0" fillId="0" borderId="17" xfId="0" applyBorder="1" applyAlignment="1" applyProtection="1">
      <alignment horizontal="center" vertical="center"/>
      <protection/>
    </xf>
    <xf numFmtId="0" fontId="18" fillId="6" borderId="18" xfId="0" applyFont="1" applyFill="1" applyBorder="1" applyAlignment="1" applyProtection="1">
      <alignment vertical="center" wrapText="1"/>
      <protection/>
    </xf>
    <xf numFmtId="0" fontId="0" fillId="6" borderId="19" xfId="0" applyFont="1" applyFill="1" applyBorder="1" applyAlignment="1" applyProtection="1">
      <alignment vertical="center" wrapText="1"/>
      <protection/>
    </xf>
    <xf numFmtId="0" fontId="0" fillId="6" borderId="20" xfId="0" applyFont="1" applyFill="1" applyBorder="1" applyAlignment="1" applyProtection="1">
      <alignment vertical="center" wrapText="1"/>
      <protection/>
    </xf>
    <xf numFmtId="0" fontId="18" fillId="6" borderId="21" xfId="0" applyFont="1" applyFill="1" applyBorder="1" applyAlignment="1" applyProtection="1">
      <alignment vertical="center" wrapText="1"/>
      <protection/>
    </xf>
    <xf numFmtId="0" fontId="18" fillId="6" borderId="22" xfId="0" applyFont="1" applyFill="1" applyBorder="1" applyAlignment="1" applyProtection="1">
      <alignment vertical="center" wrapText="1"/>
      <protection/>
    </xf>
    <xf numFmtId="0" fontId="18" fillId="6" borderId="19" xfId="0" applyFont="1" applyFill="1" applyBorder="1" applyAlignment="1" applyProtection="1">
      <alignment vertical="center" wrapText="1"/>
      <protection/>
    </xf>
    <xf numFmtId="0" fontId="0" fillId="6" borderId="23" xfId="0" applyFont="1" applyFill="1" applyBorder="1" applyAlignment="1" applyProtection="1">
      <alignment vertical="center" wrapText="1"/>
      <protection/>
    </xf>
    <xf numFmtId="0" fontId="0" fillId="26" borderId="24" xfId="0" applyFill="1" applyBorder="1" applyAlignment="1">
      <alignment horizontal="center" vertical="center"/>
    </xf>
    <xf numFmtId="10" fontId="18" fillId="0" borderId="12" xfId="0" applyNumberFormat="1" applyFont="1" applyBorder="1" applyAlignment="1" applyProtection="1">
      <alignment horizontal="center" vertical="center"/>
      <protection/>
    </xf>
    <xf numFmtId="10" fontId="18" fillId="0" borderId="25" xfId="0" applyNumberFormat="1" applyFont="1" applyBorder="1" applyAlignment="1" applyProtection="1">
      <alignment horizontal="center" vertical="center"/>
      <protection/>
    </xf>
    <xf numFmtId="10" fontId="18" fillId="0" borderId="26" xfId="0" applyNumberFormat="1" applyFont="1" applyBorder="1" applyAlignment="1" applyProtection="1">
      <alignment horizontal="center" vertical="center"/>
      <protection/>
    </xf>
    <xf numFmtId="10" fontId="18" fillId="0" borderId="27" xfId="0" applyNumberFormat="1" applyFont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vertical="center" wrapText="1"/>
      <protection/>
    </xf>
    <xf numFmtId="0" fontId="18" fillId="0" borderId="29" xfId="0" applyFont="1" applyFill="1" applyBorder="1" applyAlignment="1" applyProtection="1">
      <alignment vertical="center" wrapText="1"/>
      <protection locked="0"/>
    </xf>
    <xf numFmtId="10" fontId="0" fillId="0" borderId="30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ill="1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22" fillId="0" borderId="25" xfId="0" applyFont="1" applyBorder="1" applyAlignment="1">
      <alignment/>
    </xf>
    <xf numFmtId="0" fontId="0" fillId="0" borderId="32" xfId="0" applyBorder="1" applyAlignment="1">
      <alignment wrapText="1"/>
    </xf>
    <xf numFmtId="0" fontId="18" fillId="26" borderId="12" xfId="0" applyFont="1" applyFill="1" applyBorder="1" applyAlignment="1">
      <alignment horizontal="center" vertical="center"/>
    </xf>
    <xf numFmtId="0" fontId="18" fillId="26" borderId="33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18" fillId="27" borderId="34" xfId="0" applyFont="1" applyFill="1" applyBorder="1" applyAlignment="1" applyProtection="1">
      <alignment horizontal="center" vertical="center" wrapText="1"/>
      <protection/>
    </xf>
    <xf numFmtId="0" fontId="23" fillId="27" borderId="3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35" xfId="0" applyFont="1" applyFill="1" applyBorder="1" applyAlignment="1" applyProtection="1">
      <alignment vertical="center" wrapText="1"/>
      <protection/>
    </xf>
    <xf numFmtId="10" fontId="18" fillId="0" borderId="36" xfId="0" applyNumberFormat="1" applyFont="1" applyBorder="1" applyAlignment="1" applyProtection="1">
      <alignment horizontal="center" vertical="center"/>
      <protection/>
    </xf>
    <xf numFmtId="10" fontId="18" fillId="0" borderId="37" xfId="0" applyNumberFormat="1" applyFont="1" applyBorder="1" applyAlignment="1" applyProtection="1">
      <alignment horizontal="center" vertical="center"/>
      <protection/>
    </xf>
    <xf numFmtId="0" fontId="18" fillId="6" borderId="38" xfId="0" applyFont="1" applyFill="1" applyBorder="1" applyAlignment="1" applyProtection="1">
      <alignment vertical="center" wrapText="1"/>
      <protection/>
    </xf>
    <xf numFmtId="10" fontId="18" fillId="0" borderId="24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168" fontId="18" fillId="0" borderId="39" xfId="0" applyNumberFormat="1" applyFont="1" applyBorder="1" applyAlignment="1" applyProtection="1">
      <alignment/>
      <protection/>
    </xf>
    <xf numFmtId="168" fontId="0" fillId="0" borderId="40" xfId="0" applyNumberFormat="1" applyBorder="1" applyAlignment="1" applyProtection="1">
      <alignment/>
      <protection/>
    </xf>
    <xf numFmtId="168" fontId="0" fillId="0" borderId="40" xfId="0" applyNumberFormat="1" applyFont="1" applyBorder="1" applyAlignment="1" applyProtection="1">
      <alignment/>
      <protection/>
    </xf>
    <xf numFmtId="168" fontId="0" fillId="0" borderId="40" xfId="0" applyNumberFormat="1" applyBorder="1" applyAlignment="1" applyProtection="1">
      <alignment/>
      <protection locked="0"/>
    </xf>
    <xf numFmtId="168" fontId="0" fillId="0" borderId="40" xfId="0" applyNumberFormat="1" applyFont="1" applyBorder="1" applyAlignment="1" applyProtection="1">
      <alignment/>
      <protection locked="0"/>
    </xf>
    <xf numFmtId="168" fontId="0" fillId="0" borderId="41" xfId="0" applyNumberFormat="1" applyBorder="1" applyAlignment="1" applyProtection="1">
      <alignment/>
      <protection locked="0"/>
    </xf>
    <xf numFmtId="168" fontId="0" fillId="0" borderId="41" xfId="0" applyNumberFormat="1" applyFont="1" applyBorder="1" applyAlignment="1" applyProtection="1">
      <alignment/>
      <protection locked="0"/>
    </xf>
    <xf numFmtId="168" fontId="18" fillId="0" borderId="40" xfId="0" applyNumberFormat="1" applyFont="1" applyBorder="1" applyAlignment="1" applyProtection="1">
      <alignment/>
      <protection/>
    </xf>
    <xf numFmtId="168" fontId="18" fillId="0" borderId="42" xfId="0" applyNumberFormat="1" applyFont="1" applyBorder="1" applyAlignment="1" applyProtection="1">
      <alignment/>
      <protection/>
    </xf>
    <xf numFmtId="168" fontId="18" fillId="0" borderId="43" xfId="0" applyNumberFormat="1" applyFont="1" applyBorder="1" applyAlignment="1" applyProtection="1">
      <alignment/>
      <protection/>
    </xf>
    <xf numFmtId="168" fontId="0" fillId="0" borderId="42" xfId="0" applyNumberFormat="1" applyBorder="1" applyAlignment="1" applyProtection="1">
      <alignment/>
      <protection locked="0"/>
    </xf>
    <xf numFmtId="168" fontId="0" fillId="0" borderId="42" xfId="0" applyNumberFormat="1" applyFont="1" applyBorder="1" applyAlignment="1" applyProtection="1">
      <alignment/>
      <protection locked="0"/>
    </xf>
    <xf numFmtId="168" fontId="18" fillId="0" borderId="10" xfId="0" applyNumberFormat="1" applyFont="1" applyBorder="1" applyAlignment="1" applyProtection="1">
      <alignment/>
      <protection/>
    </xf>
    <xf numFmtId="168" fontId="0" fillId="0" borderId="10" xfId="0" applyNumberFormat="1" applyBorder="1" applyAlignment="1" applyProtection="1">
      <alignment/>
      <protection locked="0"/>
    </xf>
    <xf numFmtId="168" fontId="0" fillId="0" borderId="10" xfId="0" applyNumberFormat="1" applyFont="1" applyBorder="1" applyAlignment="1" applyProtection="1">
      <alignment/>
      <protection locked="0"/>
    </xf>
    <xf numFmtId="168" fontId="0" fillId="0" borderId="39" xfId="0" applyNumberFormat="1" applyBorder="1" applyAlignment="1" applyProtection="1">
      <alignment/>
      <protection locked="0"/>
    </xf>
    <xf numFmtId="168" fontId="0" fillId="0" borderId="39" xfId="0" applyNumberFormat="1" applyFont="1" applyBorder="1" applyAlignment="1" applyProtection="1">
      <alignment/>
      <protection locked="0"/>
    </xf>
    <xf numFmtId="3" fontId="0" fillId="0" borderId="25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3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5" borderId="13" xfId="0" applyFont="1" applyFill="1" applyBorder="1" applyAlignment="1">
      <alignment wrapText="1"/>
    </xf>
    <xf numFmtId="3" fontId="25" fillId="0" borderId="12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5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25" borderId="13" xfId="0" applyFont="1" applyFill="1" applyBorder="1" applyAlignment="1">
      <alignment wrapText="1"/>
    </xf>
    <xf numFmtId="0" fontId="0" fillId="0" borderId="25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25" fillId="0" borderId="12" xfId="0" applyNumberFormat="1" applyFont="1" applyBorder="1" applyAlignment="1">
      <alignment/>
    </xf>
    <xf numFmtId="0" fontId="22" fillId="0" borderId="44" xfId="0" applyFont="1" applyBorder="1" applyAlignment="1">
      <alignment/>
    </xf>
    <xf numFmtId="0" fontId="27" fillId="0" borderId="0" xfId="0" applyFont="1" applyAlignment="1" applyProtection="1">
      <alignment/>
      <protection locked="0"/>
    </xf>
    <xf numFmtId="0" fontId="28" fillId="27" borderId="34" xfId="0" applyFont="1" applyFill="1" applyBorder="1" applyAlignment="1" applyProtection="1">
      <alignment horizontal="center" vertical="center" wrapText="1"/>
      <protection/>
    </xf>
    <xf numFmtId="168" fontId="28" fillId="0" borderId="43" xfId="0" applyNumberFormat="1" applyFont="1" applyBorder="1" applyAlignment="1" applyProtection="1">
      <alignment/>
      <protection/>
    </xf>
    <xf numFmtId="168" fontId="27" fillId="0" borderId="40" xfId="0" applyNumberFormat="1" applyFont="1" applyBorder="1" applyAlignment="1" applyProtection="1">
      <alignment/>
      <protection locked="0"/>
    </xf>
    <xf numFmtId="168" fontId="27" fillId="0" borderId="42" xfId="0" applyNumberFormat="1" applyFont="1" applyBorder="1" applyAlignment="1" applyProtection="1">
      <alignment/>
      <protection locked="0"/>
    </xf>
    <xf numFmtId="168" fontId="28" fillId="0" borderId="39" xfId="0" applyNumberFormat="1" applyFont="1" applyBorder="1" applyAlignment="1" applyProtection="1">
      <alignment/>
      <protection/>
    </xf>
    <xf numFmtId="168" fontId="28" fillId="0" borderId="10" xfId="0" applyNumberFormat="1" applyFont="1" applyBorder="1" applyAlignment="1" applyProtection="1">
      <alignment/>
      <protection/>
    </xf>
    <xf numFmtId="168" fontId="28" fillId="0" borderId="40" xfId="0" applyNumberFormat="1" applyFont="1" applyBorder="1" applyAlignment="1" applyProtection="1">
      <alignment/>
      <protection/>
    </xf>
    <xf numFmtId="168" fontId="27" fillId="0" borderId="10" xfId="0" applyNumberFormat="1" applyFont="1" applyBorder="1" applyAlignment="1" applyProtection="1">
      <alignment/>
      <protection locked="0"/>
    </xf>
    <xf numFmtId="168" fontId="27" fillId="0" borderId="45" xfId="0" applyNumberFormat="1" applyFont="1" applyBorder="1" applyAlignment="1" applyProtection="1">
      <alignment/>
      <protection locked="0"/>
    </xf>
    <xf numFmtId="168" fontId="27" fillId="0" borderId="43" xfId="0" applyNumberFormat="1" applyFont="1" applyBorder="1" applyAlignment="1" applyProtection="1">
      <alignment/>
      <protection locked="0"/>
    </xf>
    <xf numFmtId="168" fontId="28" fillId="0" borderId="42" xfId="0" applyNumberFormat="1" applyFont="1" applyBorder="1" applyAlignment="1" applyProtection="1">
      <alignment/>
      <protection/>
    </xf>
    <xf numFmtId="10" fontId="28" fillId="0" borderId="10" xfId="0" applyNumberFormat="1" applyFont="1" applyBorder="1" applyAlignment="1" applyProtection="1">
      <alignment/>
      <protection/>
    </xf>
    <xf numFmtId="168" fontId="27" fillId="0" borderId="40" xfId="0" applyNumberFormat="1" applyFont="1" applyBorder="1" applyAlignment="1" applyProtection="1">
      <alignment/>
      <protection/>
    </xf>
    <xf numFmtId="168" fontId="28" fillId="0" borderId="40" xfId="0" applyNumberFormat="1" applyFont="1" applyBorder="1" applyAlignment="1" applyProtection="1">
      <alignment horizontal="center" vertical="center"/>
      <protection/>
    </xf>
    <xf numFmtId="168" fontId="27" fillId="0" borderId="41" xfId="0" applyNumberFormat="1" applyFont="1" applyBorder="1" applyAlignment="1" applyProtection="1">
      <alignment/>
      <protection locked="0"/>
    </xf>
    <xf numFmtId="10" fontId="28" fillId="0" borderId="24" xfId="0" applyNumberFormat="1" applyFont="1" applyBorder="1" applyAlignment="1" applyProtection="1">
      <alignment/>
      <protection/>
    </xf>
    <xf numFmtId="10" fontId="28" fillId="0" borderId="37" xfId="0" applyNumberFormat="1" applyFont="1" applyBorder="1" applyAlignment="1" applyProtection="1">
      <alignment vertical="center"/>
      <protection/>
    </xf>
    <xf numFmtId="10" fontId="28" fillId="0" borderId="12" xfId="0" applyNumberFormat="1" applyFont="1" applyBorder="1" applyAlignment="1" applyProtection="1">
      <alignment vertical="center"/>
      <protection/>
    </xf>
    <xf numFmtId="0" fontId="28" fillId="0" borderId="25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168" fontId="27" fillId="0" borderId="39" xfId="0" applyNumberFormat="1" applyFont="1" applyBorder="1" applyAlignment="1" applyProtection="1">
      <alignment/>
      <protection locked="0"/>
    </xf>
    <xf numFmtId="0" fontId="30" fillId="25" borderId="13" xfId="0" applyFont="1" applyFill="1" applyBorder="1" applyAlignment="1">
      <alignment wrapText="1"/>
    </xf>
    <xf numFmtId="0" fontId="22" fillId="0" borderId="12" xfId="0" applyFont="1" applyBorder="1" applyAlignment="1">
      <alignment horizontal="center"/>
    </xf>
    <xf numFmtId="3" fontId="22" fillId="0" borderId="1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25" borderId="13" xfId="0" applyFont="1" applyFill="1" applyBorder="1" applyAlignment="1">
      <alignment wrapText="1"/>
    </xf>
    <xf numFmtId="168" fontId="0" fillId="0" borderId="45" xfId="0" applyNumberFormat="1" applyFont="1" applyBorder="1" applyAlignment="1" applyProtection="1">
      <alignment/>
      <protection locked="0"/>
    </xf>
    <xf numFmtId="168" fontId="0" fillId="0" borderId="43" xfId="0" applyNumberFormat="1" applyFont="1" applyBorder="1" applyAlignment="1" applyProtection="1">
      <alignment/>
      <protection locked="0"/>
    </xf>
    <xf numFmtId="0" fontId="25" fillId="0" borderId="12" xfId="0" applyFont="1" applyBorder="1" applyAlignment="1">
      <alignment horizontal="center"/>
    </xf>
    <xf numFmtId="4" fontId="25" fillId="0" borderId="33" xfId="0" applyNumberFormat="1" applyFont="1" applyBorder="1" applyAlignment="1">
      <alignment/>
    </xf>
    <xf numFmtId="4" fontId="25" fillId="0" borderId="30" xfId="0" applyNumberFormat="1" applyFont="1" applyBorder="1" applyAlignment="1">
      <alignment/>
    </xf>
    <xf numFmtId="0" fontId="25" fillId="25" borderId="13" xfId="0" applyFont="1" applyFill="1" applyBorder="1" applyAlignment="1">
      <alignment wrapText="1"/>
    </xf>
    <xf numFmtId="4" fontId="22" fillId="0" borderId="12" xfId="0" applyNumberFormat="1" applyFont="1" applyBorder="1" applyAlignment="1">
      <alignment/>
    </xf>
    <xf numFmtId="4" fontId="22" fillId="0" borderId="33" xfId="0" applyNumberFormat="1" applyFont="1" applyBorder="1" applyAlignment="1">
      <alignment/>
    </xf>
    <xf numFmtId="4" fontId="22" fillId="0" borderId="30" xfId="0" applyNumberFormat="1" applyFont="1" applyBorder="1" applyAlignment="1">
      <alignment/>
    </xf>
    <xf numFmtId="0" fontId="31" fillId="0" borderId="0" xfId="0" applyFont="1" applyAlignment="1" applyProtection="1">
      <alignment/>
      <protection locked="0"/>
    </xf>
    <xf numFmtId="0" fontId="32" fillId="27" borderId="34" xfId="0" applyFont="1" applyFill="1" applyBorder="1" applyAlignment="1" applyProtection="1">
      <alignment horizontal="center" vertical="center" wrapText="1"/>
      <protection/>
    </xf>
    <xf numFmtId="168" fontId="32" fillId="0" borderId="43" xfId="0" applyNumberFormat="1" applyFont="1" applyBorder="1" applyAlignment="1" applyProtection="1">
      <alignment/>
      <protection/>
    </xf>
    <xf numFmtId="168" fontId="31" fillId="0" borderId="40" xfId="0" applyNumberFormat="1" applyFont="1" applyBorder="1" applyAlignment="1" applyProtection="1">
      <alignment/>
      <protection locked="0"/>
    </xf>
    <xf numFmtId="168" fontId="31" fillId="0" borderId="42" xfId="0" applyNumberFormat="1" applyFont="1" applyBorder="1" applyAlignment="1" applyProtection="1">
      <alignment/>
      <protection locked="0"/>
    </xf>
    <xf numFmtId="168" fontId="32" fillId="0" borderId="39" xfId="0" applyNumberFormat="1" applyFont="1" applyBorder="1" applyAlignment="1" applyProtection="1">
      <alignment/>
      <protection/>
    </xf>
    <xf numFmtId="168" fontId="32" fillId="0" borderId="10" xfId="0" applyNumberFormat="1" applyFont="1" applyBorder="1" applyAlignment="1" applyProtection="1">
      <alignment/>
      <protection/>
    </xf>
    <xf numFmtId="168" fontId="32" fillId="0" borderId="40" xfId="0" applyNumberFormat="1" applyFont="1" applyBorder="1" applyAlignment="1" applyProtection="1">
      <alignment/>
      <protection/>
    </xf>
    <xf numFmtId="168" fontId="31" fillId="0" borderId="10" xfId="0" applyNumberFormat="1" applyFont="1" applyBorder="1" applyAlignment="1" applyProtection="1">
      <alignment/>
      <protection locked="0"/>
    </xf>
    <xf numFmtId="168" fontId="31" fillId="0" borderId="43" xfId="0" applyNumberFormat="1" applyFont="1" applyBorder="1" applyAlignment="1" applyProtection="1">
      <alignment/>
      <protection locked="0"/>
    </xf>
    <xf numFmtId="168" fontId="32" fillId="0" borderId="42" xfId="0" applyNumberFormat="1" applyFont="1" applyBorder="1" applyAlignment="1" applyProtection="1">
      <alignment/>
      <protection/>
    </xf>
    <xf numFmtId="10" fontId="32" fillId="0" borderId="10" xfId="0" applyNumberFormat="1" applyFont="1" applyBorder="1" applyAlignment="1" applyProtection="1">
      <alignment/>
      <protection/>
    </xf>
    <xf numFmtId="168" fontId="31" fillId="0" borderId="40" xfId="0" applyNumberFormat="1" applyFont="1" applyBorder="1" applyAlignment="1" applyProtection="1">
      <alignment/>
      <protection/>
    </xf>
    <xf numFmtId="168" fontId="31" fillId="0" borderId="41" xfId="0" applyNumberFormat="1" applyFont="1" applyBorder="1" applyAlignment="1" applyProtection="1">
      <alignment/>
      <protection locked="0"/>
    </xf>
    <xf numFmtId="10" fontId="32" fillId="0" borderId="24" xfId="0" applyNumberFormat="1" applyFont="1" applyBorder="1" applyAlignment="1" applyProtection="1">
      <alignment/>
      <protection/>
    </xf>
    <xf numFmtId="10" fontId="32" fillId="0" borderId="37" xfId="0" applyNumberFormat="1" applyFont="1" applyBorder="1" applyAlignment="1" applyProtection="1">
      <alignment horizontal="center" vertical="center"/>
      <protection/>
    </xf>
    <xf numFmtId="10" fontId="32" fillId="0" borderId="12" xfId="0" applyNumberFormat="1" applyFont="1" applyBorder="1" applyAlignment="1" applyProtection="1">
      <alignment horizontal="center" vertical="center"/>
      <protection/>
    </xf>
    <xf numFmtId="10" fontId="32" fillId="0" borderId="25" xfId="0" applyNumberFormat="1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68" fontId="25" fillId="0" borderId="4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68" fontId="22" fillId="0" borderId="40" xfId="0" applyNumberFormat="1" applyFont="1" applyBorder="1" applyAlignment="1" applyProtection="1">
      <alignment/>
      <protection locked="0"/>
    </xf>
    <xf numFmtId="168" fontId="22" fillId="0" borderId="42" xfId="0" applyNumberFormat="1" applyFont="1" applyBorder="1" applyAlignment="1" applyProtection="1">
      <alignment/>
      <protection locked="0"/>
    </xf>
    <xf numFmtId="168" fontId="22" fillId="0" borderId="10" xfId="0" applyNumberFormat="1" applyFont="1" applyBorder="1" applyAlignment="1" applyProtection="1">
      <alignment/>
      <protection locked="0"/>
    </xf>
    <xf numFmtId="168" fontId="22" fillId="0" borderId="45" xfId="0" applyNumberFormat="1" applyFont="1" applyBorder="1" applyAlignment="1" applyProtection="1">
      <alignment/>
      <protection locked="0"/>
    </xf>
    <xf numFmtId="168" fontId="22" fillId="0" borderId="43" xfId="0" applyNumberFormat="1" applyFont="1" applyBorder="1" applyAlignment="1" applyProtection="1">
      <alignment/>
      <protection locked="0"/>
    </xf>
    <xf numFmtId="168" fontId="30" fillId="0" borderId="42" xfId="0" applyNumberFormat="1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168" fontId="33" fillId="0" borderId="40" xfId="0" applyNumberFormat="1" applyFont="1" applyBorder="1" applyAlignment="1" applyProtection="1">
      <alignment/>
      <protection locked="0"/>
    </xf>
    <xf numFmtId="168" fontId="31" fillId="0" borderId="45" xfId="0" applyNumberFormat="1" applyFont="1" applyBorder="1" applyAlignment="1" applyProtection="1">
      <alignment/>
      <protection locked="0"/>
    </xf>
    <xf numFmtId="0" fontId="27" fillId="28" borderId="0" xfId="0" applyFont="1" applyFill="1" applyAlignment="1" applyProtection="1">
      <alignment horizontal="left" wrapText="1"/>
      <protection locked="0"/>
    </xf>
    <xf numFmtId="0" fontId="18" fillId="0" borderId="46" xfId="0" applyNumberFormat="1" applyFont="1" applyBorder="1" applyAlignment="1" applyProtection="1">
      <alignment horizontal="left" wrapText="1"/>
      <protection/>
    </xf>
    <xf numFmtId="0" fontId="0" fillId="0" borderId="47" xfId="0" applyBorder="1" applyAlignment="1" applyProtection="1">
      <alignment horizontal="left" wrapText="1"/>
      <protection/>
    </xf>
    <xf numFmtId="0" fontId="0" fillId="0" borderId="48" xfId="0" applyFont="1" applyBorder="1" applyAlignment="1" applyProtection="1">
      <alignment horizontal="left" wrapText="1"/>
      <protection/>
    </xf>
    <xf numFmtId="0" fontId="0" fillId="0" borderId="49" xfId="0" applyFont="1" applyBorder="1" applyAlignment="1" applyProtection="1">
      <alignment horizontal="left" wrapText="1"/>
      <protection/>
    </xf>
    <xf numFmtId="0" fontId="27" fillId="28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18" fillId="26" borderId="16" xfId="0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18" fillId="26" borderId="30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23" fillId="26" borderId="58" xfId="0" applyFont="1" applyFill="1" applyBorder="1" applyAlignment="1">
      <alignment horizontal="center" vertical="center" wrapText="1"/>
    </xf>
    <xf numFmtId="0" fontId="23" fillId="26" borderId="37" xfId="0" applyFont="1" applyFill="1" applyBorder="1" applyAlignment="1">
      <alignment horizontal="center" vertical="center" wrapText="1"/>
    </xf>
    <xf numFmtId="0" fontId="18" fillId="26" borderId="59" xfId="0" applyFont="1" applyFill="1" applyBorder="1" applyAlignment="1">
      <alignment horizontal="center" vertical="center" wrapText="1"/>
    </xf>
    <xf numFmtId="0" fontId="18" fillId="26" borderId="60" xfId="0" applyFont="1" applyFill="1" applyBorder="1" applyAlignment="1">
      <alignment horizontal="center" vertical="center" wrapText="1"/>
    </xf>
    <xf numFmtId="0" fontId="18" fillId="26" borderId="6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Nadwyżka operacyjna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625"/>
          <c:w val="0.736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Prognoza kwoty długu'!$A$6</c:f>
              <c:strCache>
                <c:ptCount val="1"/>
                <c:pt idx="0">
                  <c:v>A.1. Dochody bieżące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Prognoza kwoty długu'!$E$4:$N$4</c:f>
              <c:strCache>
                <c:ptCount val="10"/>
                <c:pt idx="0">
                  <c:v>Wykonanie na 31.12.2011 r.</c:v>
                </c:pt>
                <c:pt idx="1">
                  <c:v>Wykonanie na 31.12.2012 r.</c:v>
                </c:pt>
                <c:pt idx="2">
                  <c:v>Plan na 31.12.2013 r.</c:v>
                </c:pt>
                <c:pt idx="3">
                  <c:v>Plan na 31.12.2014 r.</c:v>
                </c:pt>
                <c:pt idx="4">
                  <c:v>Plan na 31.12.2015 r.</c:v>
                </c:pt>
                <c:pt idx="5">
                  <c:v>Plan na 31.12.2016 r.</c:v>
                </c:pt>
                <c:pt idx="6">
                  <c:v>Plan na 31.12.2017 r.</c:v>
                </c:pt>
                <c:pt idx="7">
                  <c:v>Plan na 31.12.2018 r.</c:v>
                </c:pt>
                <c:pt idx="8">
                  <c:v>Plan na 31.12.2019 r.</c:v>
                </c:pt>
                <c:pt idx="9">
                  <c:v>Plan na 31.12.2020 r.</c:v>
                </c:pt>
              </c:strCache>
            </c:strRef>
          </c:cat>
          <c:val>
            <c:numRef>
              <c:f>'I Prognoza kwoty długu'!$E$6:$N$6</c:f>
              <c:numCache>
                <c:ptCount val="10"/>
                <c:pt idx="0">
                  <c:v>40089704</c:v>
                </c:pt>
                <c:pt idx="1">
                  <c:v>40700689</c:v>
                </c:pt>
                <c:pt idx="2">
                  <c:v>42743385</c:v>
                </c:pt>
                <c:pt idx="3">
                  <c:v>41810000</c:v>
                </c:pt>
                <c:pt idx="4">
                  <c:v>39064000</c:v>
                </c:pt>
                <c:pt idx="5">
                  <c:v>38552000</c:v>
                </c:pt>
                <c:pt idx="6">
                  <c:v>38895000</c:v>
                </c:pt>
                <c:pt idx="7">
                  <c:v>38707000</c:v>
                </c:pt>
                <c:pt idx="8">
                  <c:v>38424000</c:v>
                </c:pt>
                <c:pt idx="9">
                  <c:v>37924000</c:v>
                </c:pt>
              </c:numCache>
            </c:numRef>
          </c:val>
        </c:ser>
        <c:ser>
          <c:idx val="1"/>
          <c:order val="1"/>
          <c:tx>
            <c:strRef>
              <c:f>'I Prognoza kwoty długu'!$A$10</c:f>
              <c:strCache>
                <c:ptCount val="1"/>
                <c:pt idx="0">
                  <c:v>B.1. Wydatki bieżące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Prognoza kwoty długu'!$E$4:$N$4</c:f>
              <c:strCache>
                <c:ptCount val="10"/>
                <c:pt idx="0">
                  <c:v>Wykonanie na 31.12.2011 r.</c:v>
                </c:pt>
                <c:pt idx="1">
                  <c:v>Wykonanie na 31.12.2012 r.</c:v>
                </c:pt>
                <c:pt idx="2">
                  <c:v>Plan na 31.12.2013 r.</c:v>
                </c:pt>
                <c:pt idx="3">
                  <c:v>Plan na 31.12.2014 r.</c:v>
                </c:pt>
                <c:pt idx="4">
                  <c:v>Plan na 31.12.2015 r.</c:v>
                </c:pt>
                <c:pt idx="5">
                  <c:v>Plan na 31.12.2016 r.</c:v>
                </c:pt>
                <c:pt idx="6">
                  <c:v>Plan na 31.12.2017 r.</c:v>
                </c:pt>
                <c:pt idx="7">
                  <c:v>Plan na 31.12.2018 r.</c:v>
                </c:pt>
                <c:pt idx="8">
                  <c:v>Plan na 31.12.2019 r.</c:v>
                </c:pt>
                <c:pt idx="9">
                  <c:v>Plan na 31.12.2020 r.</c:v>
                </c:pt>
              </c:strCache>
            </c:strRef>
          </c:cat>
          <c:val>
            <c:numRef>
              <c:f>'I Prognoza kwoty długu'!$E$10:$N$10</c:f>
              <c:numCache>
                <c:ptCount val="10"/>
                <c:pt idx="0">
                  <c:v>37575321</c:v>
                </c:pt>
                <c:pt idx="1">
                  <c:v>38979553</c:v>
                </c:pt>
                <c:pt idx="2">
                  <c:v>39967736</c:v>
                </c:pt>
                <c:pt idx="3">
                  <c:v>36783000</c:v>
                </c:pt>
                <c:pt idx="4">
                  <c:v>35137000</c:v>
                </c:pt>
                <c:pt idx="5">
                  <c:v>35144000</c:v>
                </c:pt>
                <c:pt idx="6">
                  <c:v>35230000</c:v>
                </c:pt>
                <c:pt idx="7">
                  <c:v>35250000</c:v>
                </c:pt>
                <c:pt idx="8">
                  <c:v>35370000</c:v>
                </c:pt>
                <c:pt idx="9">
                  <c:v>34390000</c:v>
                </c:pt>
              </c:numCache>
            </c:numRef>
          </c:val>
        </c:ser>
        <c:axId val="15656258"/>
        <c:axId val="6688595"/>
      </c:bar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6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23125"/>
          <c:w val="0.22025"/>
          <c:h val="0.1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375"/>
          <c:y val="0.09625"/>
          <c:w val="0.6922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'I Prognoza kwoty długu'!$A$12</c:f>
              <c:strCache>
                <c:ptCount val="1"/>
                <c:pt idx="0">
                  <c:v>C. Wynik budżetu (A-B)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 Prognoza kwoty długu'!$E$4:$N$4</c:f>
              <c:strCache>
                <c:ptCount val="10"/>
                <c:pt idx="0">
                  <c:v>Wykonanie na 31.12.2011 r.</c:v>
                </c:pt>
                <c:pt idx="1">
                  <c:v>Wykonanie na 31.12.2012 r.</c:v>
                </c:pt>
                <c:pt idx="2">
                  <c:v>Plan na 31.12.2013 r.</c:v>
                </c:pt>
                <c:pt idx="3">
                  <c:v>Plan na 31.12.2014 r.</c:v>
                </c:pt>
                <c:pt idx="4">
                  <c:v>Plan na 31.12.2015 r.</c:v>
                </c:pt>
                <c:pt idx="5">
                  <c:v>Plan na 31.12.2016 r.</c:v>
                </c:pt>
                <c:pt idx="6">
                  <c:v>Plan na 31.12.2017 r.</c:v>
                </c:pt>
                <c:pt idx="7">
                  <c:v>Plan na 31.12.2018 r.</c:v>
                </c:pt>
                <c:pt idx="8">
                  <c:v>Plan na 31.12.2019 r.</c:v>
                </c:pt>
                <c:pt idx="9">
                  <c:v>Plan na 31.12.2020 r.</c:v>
                </c:pt>
              </c:strCache>
            </c:strRef>
          </c:cat>
          <c:val>
            <c:numRef>
              <c:f>'I Prognoza kwoty długu'!$E$12:$N$12</c:f>
              <c:numCache>
                <c:ptCount val="10"/>
                <c:pt idx="0">
                  <c:v>1517194</c:v>
                </c:pt>
                <c:pt idx="1">
                  <c:v>-684235</c:v>
                </c:pt>
                <c:pt idx="2">
                  <c:v>-4955000</c:v>
                </c:pt>
                <c:pt idx="3">
                  <c:v>1425000</c:v>
                </c:pt>
                <c:pt idx="4">
                  <c:v>1850000</c:v>
                </c:pt>
                <c:pt idx="5">
                  <c:v>1800000</c:v>
                </c:pt>
                <c:pt idx="6">
                  <c:v>1100000</c:v>
                </c:pt>
                <c:pt idx="7">
                  <c:v>2050000</c:v>
                </c:pt>
                <c:pt idx="8">
                  <c:v>2000000</c:v>
                </c:pt>
                <c:pt idx="9">
                  <c:v>2050000</c:v>
                </c:pt>
              </c:numCache>
            </c:numRef>
          </c:val>
          <c:smooth val="0"/>
        </c:ser>
        <c:marker val="1"/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7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73975"/>
          <c:w val="0.262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0</xdr:colOff>
      <xdr:row>25</xdr:row>
      <xdr:rowOff>0</xdr:rowOff>
    </xdr:to>
    <xdr:graphicFrame>
      <xdr:nvGraphicFramePr>
        <xdr:cNvPr id="1" name="Wykres 1"/>
        <xdr:cNvGraphicFramePr/>
      </xdr:nvGraphicFramePr>
      <xdr:xfrm>
        <a:off x="0" y="9525"/>
        <a:ext cx="6096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0</xdr:row>
      <xdr:rowOff>9525</xdr:rowOff>
    </xdr:from>
    <xdr:to>
      <xdr:col>19</xdr:col>
      <xdr:colOff>609600</xdr:colOff>
      <xdr:row>25</xdr:row>
      <xdr:rowOff>0</xdr:rowOff>
    </xdr:to>
    <xdr:graphicFrame>
      <xdr:nvGraphicFramePr>
        <xdr:cNvPr id="2" name="Wykres 2"/>
        <xdr:cNvGraphicFramePr/>
      </xdr:nvGraphicFramePr>
      <xdr:xfrm>
        <a:off x="6105525" y="9525"/>
        <a:ext cx="60864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="75" zoomScaleNormal="75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4" sqref="J34"/>
    </sheetView>
  </sheetViews>
  <sheetFormatPr defaultColWidth="9.140625" defaultRowHeight="12.75"/>
  <cols>
    <col min="1" max="1" width="36.140625" style="1" customWidth="1"/>
    <col min="2" max="2" width="13.7109375" style="1" hidden="1" customWidth="1"/>
    <col min="3" max="3" width="13.7109375" style="1" customWidth="1"/>
    <col min="4" max="4" width="13.421875" style="50" customWidth="1"/>
    <col min="5" max="5" width="14.28125" style="50" customWidth="1"/>
    <col min="6" max="6" width="14.140625" style="168" customWidth="1"/>
    <col min="7" max="7" width="11.8515625" style="146" customWidth="1"/>
    <col min="8" max="19" width="11.8515625" style="105" customWidth="1"/>
    <col min="20" max="16384" width="9.140625" style="1" customWidth="1"/>
  </cols>
  <sheetData>
    <row r="1" spans="7:19" ht="79.5" customHeight="1">
      <c r="G1" s="180"/>
      <c r="H1" s="185"/>
      <c r="I1" s="185"/>
      <c r="L1" s="180"/>
      <c r="M1" s="185"/>
      <c r="N1" s="185"/>
      <c r="P1" s="180" t="s">
        <v>172</v>
      </c>
      <c r="Q1" s="180"/>
      <c r="R1" s="180"/>
      <c r="S1" s="180"/>
    </row>
    <row r="2" spans="1:14" ht="19.5" customHeight="1">
      <c r="A2" s="40" t="s">
        <v>127</v>
      </c>
      <c r="N2" s="128"/>
    </row>
    <row r="3" ht="13.5" thickBot="1">
      <c r="N3" s="128"/>
    </row>
    <row r="4" spans="1:19" ht="51" customHeight="1" thickBot="1">
      <c r="A4" s="18"/>
      <c r="B4" s="48" t="s">
        <v>0</v>
      </c>
      <c r="C4" s="49" t="s">
        <v>107</v>
      </c>
      <c r="D4" s="49" t="s">
        <v>148</v>
      </c>
      <c r="E4" s="49" t="s">
        <v>159</v>
      </c>
      <c r="F4" s="48" t="s">
        <v>171</v>
      </c>
      <c r="G4" s="147" t="s">
        <v>1</v>
      </c>
      <c r="H4" s="106" t="s">
        <v>2</v>
      </c>
      <c r="I4" s="106" t="s">
        <v>3</v>
      </c>
      <c r="J4" s="106" t="s">
        <v>4</v>
      </c>
      <c r="K4" s="106" t="s">
        <v>5</v>
      </c>
      <c r="L4" s="106" t="s">
        <v>6</v>
      </c>
      <c r="M4" s="106" t="s">
        <v>7</v>
      </c>
      <c r="N4" s="106" t="s">
        <v>8</v>
      </c>
      <c r="O4" s="106" t="s">
        <v>160</v>
      </c>
      <c r="P4" s="106" t="s">
        <v>161</v>
      </c>
      <c r="Q4" s="106" t="s">
        <v>162</v>
      </c>
      <c r="R4" s="106" t="s">
        <v>163</v>
      </c>
      <c r="S4" s="106" t="s">
        <v>164</v>
      </c>
    </row>
    <row r="5" spans="1:19" ht="12.75">
      <c r="A5" s="19" t="s">
        <v>9</v>
      </c>
      <c r="B5" s="68">
        <f>B6+B7</f>
        <v>35569220</v>
      </c>
      <c r="C5" s="68">
        <f aca="true" t="shared" si="0" ref="C5:N5">C6+C7</f>
        <v>36583073</v>
      </c>
      <c r="D5" s="68">
        <f t="shared" si="0"/>
        <v>42731529</v>
      </c>
      <c r="E5" s="68">
        <f t="shared" si="0"/>
        <v>42500827</v>
      </c>
      <c r="F5" s="68">
        <f t="shared" si="0"/>
        <v>44189447</v>
      </c>
      <c r="G5" s="148">
        <f t="shared" si="0"/>
        <v>51393520</v>
      </c>
      <c r="H5" s="107">
        <f>H6+H7</f>
        <v>44264000</v>
      </c>
      <c r="I5" s="107">
        <f t="shared" si="0"/>
        <v>39869000</v>
      </c>
      <c r="J5" s="107">
        <f t="shared" si="0"/>
        <v>38757000</v>
      </c>
      <c r="K5" s="107">
        <f t="shared" si="0"/>
        <v>39200000</v>
      </c>
      <c r="L5" s="107">
        <f t="shared" si="0"/>
        <v>38912000</v>
      </c>
      <c r="M5" s="107">
        <f t="shared" si="0"/>
        <v>38529000</v>
      </c>
      <c r="N5" s="107">
        <f t="shared" si="0"/>
        <v>38029000</v>
      </c>
      <c r="O5" s="107">
        <f>O6+O7</f>
        <v>38100000</v>
      </c>
      <c r="P5" s="107">
        <f>P6+P7</f>
        <v>37950000</v>
      </c>
      <c r="Q5" s="107">
        <f>Q6+Q7</f>
        <v>37935000</v>
      </c>
      <c r="R5" s="107">
        <f>R6+R7</f>
        <v>37905000</v>
      </c>
      <c r="S5" s="107">
        <f>S6+S7</f>
        <v>37895000</v>
      </c>
    </row>
    <row r="6" spans="1:19" ht="12.75">
      <c r="A6" s="20" t="s">
        <v>10</v>
      </c>
      <c r="B6" s="62">
        <v>34800070</v>
      </c>
      <c r="C6" s="62">
        <v>35220996</v>
      </c>
      <c r="D6" s="63">
        <v>36839730</v>
      </c>
      <c r="E6" s="63">
        <v>40089704</v>
      </c>
      <c r="F6" s="63">
        <v>40700689</v>
      </c>
      <c r="G6" s="149">
        <v>42743385</v>
      </c>
      <c r="H6" s="108">
        <v>41810000</v>
      </c>
      <c r="I6" s="108">
        <v>39064000</v>
      </c>
      <c r="J6" s="108">
        <v>38552000</v>
      </c>
      <c r="K6" s="108">
        <v>38895000</v>
      </c>
      <c r="L6" s="108">
        <v>38707000</v>
      </c>
      <c r="M6" s="108">
        <v>38424000</v>
      </c>
      <c r="N6" s="108">
        <v>37924000</v>
      </c>
      <c r="O6" s="108">
        <v>37880000</v>
      </c>
      <c r="P6" s="108">
        <v>37740000</v>
      </c>
      <c r="Q6" s="108">
        <v>37825000</v>
      </c>
      <c r="R6" s="108">
        <v>37800000</v>
      </c>
      <c r="S6" s="108">
        <v>37790000</v>
      </c>
    </row>
    <row r="7" spans="1:19" ht="12.75">
      <c r="A7" s="20" t="s">
        <v>11</v>
      </c>
      <c r="B7" s="62">
        <v>769150</v>
      </c>
      <c r="C7" s="62">
        <v>1362077</v>
      </c>
      <c r="D7" s="63">
        <v>5891799</v>
      </c>
      <c r="E7" s="63">
        <v>2411123</v>
      </c>
      <c r="F7" s="63">
        <v>3488758</v>
      </c>
      <c r="G7" s="149">
        <v>8650135</v>
      </c>
      <c r="H7" s="108">
        <v>2454000</v>
      </c>
      <c r="I7" s="108">
        <v>805000</v>
      </c>
      <c r="J7" s="108">
        <v>205000</v>
      </c>
      <c r="K7" s="108">
        <v>305000</v>
      </c>
      <c r="L7" s="108">
        <v>205000</v>
      </c>
      <c r="M7" s="108">
        <v>105000</v>
      </c>
      <c r="N7" s="108">
        <v>105000</v>
      </c>
      <c r="O7" s="108">
        <v>220000</v>
      </c>
      <c r="P7" s="108">
        <v>210000</v>
      </c>
      <c r="Q7" s="108">
        <v>110000</v>
      </c>
      <c r="R7" s="108">
        <v>105000</v>
      </c>
      <c r="S7" s="108">
        <v>105000</v>
      </c>
    </row>
    <row r="8" spans="1:19" ht="13.5" thickBot="1">
      <c r="A8" s="21" t="s">
        <v>12</v>
      </c>
      <c r="B8" s="69">
        <v>161660</v>
      </c>
      <c r="C8" s="69">
        <v>230696</v>
      </c>
      <c r="D8" s="70">
        <v>170735</v>
      </c>
      <c r="E8" s="70">
        <v>388409</v>
      </c>
      <c r="F8" s="70">
        <v>314143</v>
      </c>
      <c r="G8" s="150">
        <v>650000</v>
      </c>
      <c r="H8" s="109">
        <v>300000</v>
      </c>
      <c r="I8" s="109">
        <v>300000</v>
      </c>
      <c r="J8" s="109">
        <v>200000</v>
      </c>
      <c r="K8" s="109">
        <v>300000</v>
      </c>
      <c r="L8" s="109">
        <v>200000</v>
      </c>
      <c r="M8" s="109">
        <v>100000</v>
      </c>
      <c r="N8" s="109">
        <v>100000</v>
      </c>
      <c r="O8" s="109">
        <v>100000</v>
      </c>
      <c r="P8" s="109">
        <v>100000</v>
      </c>
      <c r="Q8" s="109">
        <v>100000</v>
      </c>
      <c r="R8" s="109">
        <v>100000</v>
      </c>
      <c r="S8" s="109">
        <v>100000</v>
      </c>
    </row>
    <row r="9" spans="1:19" ht="12.75">
      <c r="A9" s="22" t="s">
        <v>13</v>
      </c>
      <c r="B9" s="59">
        <f>B10+B11</f>
        <v>36037985</v>
      </c>
      <c r="C9" s="59">
        <f aca="true" t="shared" si="1" ref="C9:N9">C10+C11</f>
        <v>38624164</v>
      </c>
      <c r="D9" s="59">
        <f t="shared" si="1"/>
        <v>47098333</v>
      </c>
      <c r="E9" s="59">
        <f t="shared" si="1"/>
        <v>40983633</v>
      </c>
      <c r="F9" s="59">
        <f t="shared" si="1"/>
        <v>44873682</v>
      </c>
      <c r="G9" s="151">
        <f t="shared" si="1"/>
        <v>56348520</v>
      </c>
      <c r="H9" s="110">
        <f t="shared" si="1"/>
        <v>42839000</v>
      </c>
      <c r="I9" s="110">
        <f t="shared" si="1"/>
        <v>38019000</v>
      </c>
      <c r="J9" s="110">
        <f t="shared" si="1"/>
        <v>36957000</v>
      </c>
      <c r="K9" s="110">
        <f t="shared" si="1"/>
        <v>38100000</v>
      </c>
      <c r="L9" s="110">
        <f t="shared" si="1"/>
        <v>36862000</v>
      </c>
      <c r="M9" s="110">
        <f t="shared" si="1"/>
        <v>36529000</v>
      </c>
      <c r="N9" s="110">
        <f t="shared" si="1"/>
        <v>35979000</v>
      </c>
      <c r="O9" s="110">
        <f>O10+O11</f>
        <v>37000000</v>
      </c>
      <c r="P9" s="110">
        <f>P10+P11</f>
        <v>36950000</v>
      </c>
      <c r="Q9" s="110">
        <f>Q10+Q11</f>
        <v>36235000</v>
      </c>
      <c r="R9" s="110">
        <f>R10+R11</f>
        <v>35905000</v>
      </c>
      <c r="S9" s="110">
        <f>S10+S11</f>
        <v>36195000</v>
      </c>
    </row>
    <row r="10" spans="1:19" ht="12.75">
      <c r="A10" s="20" t="s">
        <v>14</v>
      </c>
      <c r="B10" s="62">
        <v>32674663</v>
      </c>
      <c r="C10" s="62">
        <v>33726282</v>
      </c>
      <c r="D10" s="63">
        <v>35623516</v>
      </c>
      <c r="E10" s="63">
        <v>37575321</v>
      </c>
      <c r="F10" s="63">
        <v>38979553</v>
      </c>
      <c r="G10" s="149">
        <v>39967736</v>
      </c>
      <c r="H10" s="108">
        <v>36783000</v>
      </c>
      <c r="I10" s="108">
        <v>35137000</v>
      </c>
      <c r="J10" s="108">
        <v>35144000</v>
      </c>
      <c r="K10" s="108">
        <v>35230000</v>
      </c>
      <c r="L10" s="108">
        <v>35250000</v>
      </c>
      <c r="M10" s="108">
        <v>35370000</v>
      </c>
      <c r="N10" s="108">
        <v>34390000</v>
      </c>
      <c r="O10" s="108">
        <v>34380000</v>
      </c>
      <c r="P10" s="108">
        <v>34435000</v>
      </c>
      <c r="Q10" s="108">
        <v>34460000</v>
      </c>
      <c r="R10" s="108">
        <v>34605000</v>
      </c>
      <c r="S10" s="108">
        <v>34595000</v>
      </c>
    </row>
    <row r="11" spans="1:19" ht="13.5" thickBot="1">
      <c r="A11" s="21" t="s">
        <v>15</v>
      </c>
      <c r="B11" s="69">
        <v>3363322</v>
      </c>
      <c r="C11" s="69">
        <v>4897882</v>
      </c>
      <c r="D11" s="70">
        <v>11474817</v>
      </c>
      <c r="E11" s="70">
        <v>3408312</v>
      </c>
      <c r="F11" s="70">
        <v>5894129</v>
      </c>
      <c r="G11" s="150">
        <v>16380784</v>
      </c>
      <c r="H11" s="109">
        <v>6056000</v>
      </c>
      <c r="I11" s="109">
        <v>2882000</v>
      </c>
      <c r="J11" s="109">
        <v>1813000</v>
      </c>
      <c r="K11" s="109">
        <v>2870000</v>
      </c>
      <c r="L11" s="109">
        <v>1612000</v>
      </c>
      <c r="M11" s="109">
        <v>1159000</v>
      </c>
      <c r="N11" s="109">
        <v>1589000</v>
      </c>
      <c r="O11" s="109">
        <v>2620000</v>
      </c>
      <c r="P11" s="109">
        <v>2515000</v>
      </c>
      <c r="Q11" s="109">
        <v>1775000</v>
      </c>
      <c r="R11" s="109">
        <v>1300000</v>
      </c>
      <c r="S11" s="109">
        <v>1600000</v>
      </c>
    </row>
    <row r="12" spans="1:19" ht="13.5" thickBot="1">
      <c r="A12" s="23" t="s">
        <v>16</v>
      </c>
      <c r="B12" s="71">
        <f>B5-B9</f>
        <v>-468765</v>
      </c>
      <c r="C12" s="71">
        <f aca="true" t="shared" si="2" ref="C12:N12">C5-C9</f>
        <v>-2041091</v>
      </c>
      <c r="D12" s="71">
        <f t="shared" si="2"/>
        <v>-4366804</v>
      </c>
      <c r="E12" s="71">
        <f t="shared" si="2"/>
        <v>1517194</v>
      </c>
      <c r="F12" s="71">
        <f t="shared" si="2"/>
        <v>-684235</v>
      </c>
      <c r="G12" s="152">
        <f t="shared" si="2"/>
        <v>-4955000</v>
      </c>
      <c r="H12" s="111">
        <f t="shared" si="2"/>
        <v>1425000</v>
      </c>
      <c r="I12" s="111">
        <f t="shared" si="2"/>
        <v>1850000</v>
      </c>
      <c r="J12" s="111">
        <f t="shared" si="2"/>
        <v>1800000</v>
      </c>
      <c r="K12" s="111">
        <f t="shared" si="2"/>
        <v>1100000</v>
      </c>
      <c r="L12" s="111">
        <f t="shared" si="2"/>
        <v>2050000</v>
      </c>
      <c r="M12" s="111">
        <f t="shared" si="2"/>
        <v>2000000</v>
      </c>
      <c r="N12" s="111">
        <f t="shared" si="2"/>
        <v>2050000</v>
      </c>
      <c r="O12" s="111">
        <f>O5-O9</f>
        <v>1100000</v>
      </c>
      <c r="P12" s="111">
        <f>P5-P9</f>
        <v>1000000</v>
      </c>
      <c r="Q12" s="111">
        <f>Q5-Q9</f>
        <v>1700000</v>
      </c>
      <c r="R12" s="111">
        <f>R5-R9</f>
        <v>2000000</v>
      </c>
      <c r="S12" s="111">
        <f>S5-S9</f>
        <v>1700000</v>
      </c>
    </row>
    <row r="13" spans="1:19" ht="12.75">
      <c r="A13" s="22" t="s">
        <v>17</v>
      </c>
      <c r="B13" s="59">
        <f>B14-B24</f>
        <v>1015873</v>
      </c>
      <c r="C13" s="59">
        <f>C14-C24</f>
        <v>2041091</v>
      </c>
      <c r="D13" s="59">
        <f>D14-D24</f>
        <v>4383888</v>
      </c>
      <c r="E13" s="59">
        <f aca="true" t="shared" si="3" ref="E13:J13">E14-E24</f>
        <v>-1238888</v>
      </c>
      <c r="F13" s="59">
        <f t="shared" si="3"/>
        <v>1412340</v>
      </c>
      <c r="G13" s="151">
        <f t="shared" si="3"/>
        <v>4955000</v>
      </c>
      <c r="H13" s="110">
        <f t="shared" si="3"/>
        <v>-1230000</v>
      </c>
      <c r="I13" s="110">
        <f t="shared" si="3"/>
        <v>-1660000</v>
      </c>
      <c r="J13" s="110">
        <f t="shared" si="3"/>
        <v>-1800000</v>
      </c>
      <c r="K13" s="110">
        <f aca="true" t="shared" si="4" ref="K13:S13">K14-K24</f>
        <v>-1100000</v>
      </c>
      <c r="L13" s="110">
        <f t="shared" si="4"/>
        <v>-2050000</v>
      </c>
      <c r="M13" s="110">
        <f t="shared" si="4"/>
        <v>-2000000</v>
      </c>
      <c r="N13" s="110">
        <f t="shared" si="4"/>
        <v>-2050000</v>
      </c>
      <c r="O13" s="110">
        <f t="shared" si="4"/>
        <v>-1100000</v>
      </c>
      <c r="P13" s="110">
        <f t="shared" si="4"/>
        <v>-1000000</v>
      </c>
      <c r="Q13" s="110">
        <f t="shared" si="4"/>
        <v>-1700000</v>
      </c>
      <c r="R13" s="110">
        <f t="shared" si="4"/>
        <v>-2000000</v>
      </c>
      <c r="S13" s="110">
        <f t="shared" si="4"/>
        <v>-1700000</v>
      </c>
    </row>
    <row r="14" spans="1:19" ht="12.75">
      <c r="A14" s="24" t="s">
        <v>18</v>
      </c>
      <c r="B14" s="66">
        <f>B15+B17+B19+B20+B21+B22+B23</f>
        <v>3881241</v>
      </c>
      <c r="C14" s="66">
        <f aca="true" t="shared" si="5" ref="C14:N14">C15+C17+C19+C20+C21+C22+C23</f>
        <v>4991391</v>
      </c>
      <c r="D14" s="66">
        <f t="shared" si="5"/>
        <v>7463888</v>
      </c>
      <c r="E14" s="66">
        <f t="shared" si="5"/>
        <v>3400000</v>
      </c>
      <c r="F14" s="66">
        <f t="shared" si="5"/>
        <v>4000000</v>
      </c>
      <c r="G14" s="153">
        <f t="shared" si="5"/>
        <v>7200000</v>
      </c>
      <c r="H14" s="112">
        <f>H15+H17+H19+H20+H21+H22+H23</f>
        <v>500000</v>
      </c>
      <c r="I14" s="112">
        <f t="shared" si="5"/>
        <v>500000</v>
      </c>
      <c r="J14" s="112">
        <f t="shared" si="5"/>
        <v>500000</v>
      </c>
      <c r="K14" s="112">
        <f t="shared" si="5"/>
        <v>1400000</v>
      </c>
      <c r="L14" s="112">
        <f t="shared" si="5"/>
        <v>600000</v>
      </c>
      <c r="M14" s="112">
        <f t="shared" si="5"/>
        <v>500000</v>
      </c>
      <c r="N14" s="112">
        <f t="shared" si="5"/>
        <v>600000</v>
      </c>
      <c r="O14" s="112">
        <f>O15+O17+O19+O20+O21+O22+O23</f>
        <v>1500000</v>
      </c>
      <c r="P14" s="112">
        <f>P15+P17+P19+P20+P21+P22+P23</f>
        <v>1600000</v>
      </c>
      <c r="Q14" s="112">
        <f>Q15+Q17+Q19+Q20+Q21+Q22+Q23</f>
        <v>1000000</v>
      </c>
      <c r="R14" s="112">
        <f>R15+R17+R19+R20+R21+R22+R23</f>
        <v>600000</v>
      </c>
      <c r="S14" s="112">
        <f>S15+S17+S19+S20+S21+S22+S23</f>
        <v>800000</v>
      </c>
    </row>
    <row r="15" spans="1:19" ht="12.75">
      <c r="A15" s="20" t="s">
        <v>19</v>
      </c>
      <c r="B15" s="62">
        <v>2814785</v>
      </c>
      <c r="C15" s="62">
        <v>3800000</v>
      </c>
      <c r="D15" s="63">
        <v>3463888</v>
      </c>
      <c r="E15" s="63">
        <v>3400000</v>
      </c>
      <c r="F15" s="63">
        <v>0</v>
      </c>
      <c r="G15" s="149">
        <v>7200000</v>
      </c>
      <c r="H15" s="108">
        <v>500000</v>
      </c>
      <c r="I15" s="108">
        <v>500000</v>
      </c>
      <c r="J15" s="108">
        <v>500000</v>
      </c>
      <c r="K15" s="108">
        <v>1400000</v>
      </c>
      <c r="L15" s="108">
        <v>600000</v>
      </c>
      <c r="M15" s="108">
        <v>500000</v>
      </c>
      <c r="N15" s="108">
        <v>600000</v>
      </c>
      <c r="O15" s="108">
        <v>1500000</v>
      </c>
      <c r="P15" s="108">
        <v>1600000</v>
      </c>
      <c r="Q15" s="108">
        <v>1000000</v>
      </c>
      <c r="R15" s="108">
        <v>600000</v>
      </c>
      <c r="S15" s="108">
        <v>800000</v>
      </c>
    </row>
    <row r="16" spans="1:19" ht="38.25">
      <c r="A16" s="20" t="s">
        <v>20</v>
      </c>
      <c r="B16" s="62"/>
      <c r="C16" s="62"/>
      <c r="D16" s="63">
        <v>263888</v>
      </c>
      <c r="E16" s="63"/>
      <c r="F16" s="63"/>
      <c r="G16" s="149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25.5">
      <c r="A17" s="20" t="s">
        <v>21</v>
      </c>
      <c r="B17" s="62"/>
      <c r="C17" s="62"/>
      <c r="D17" s="63">
        <v>4000000</v>
      </c>
      <c r="E17" s="63"/>
      <c r="F17" s="63">
        <v>4000000</v>
      </c>
      <c r="G17" s="149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8.25">
      <c r="A18" s="20" t="s">
        <v>22</v>
      </c>
      <c r="B18" s="62"/>
      <c r="C18" s="62"/>
      <c r="D18" s="63"/>
      <c r="E18" s="63"/>
      <c r="F18" s="63"/>
      <c r="G18" s="149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</row>
    <row r="19" spans="1:19" ht="12.75">
      <c r="A19" s="20" t="s">
        <v>23</v>
      </c>
      <c r="B19" s="62"/>
      <c r="C19" s="62"/>
      <c r="D19" s="63"/>
      <c r="E19" s="63"/>
      <c r="F19" s="63"/>
      <c r="G19" s="149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</row>
    <row r="20" spans="1:19" ht="12.75">
      <c r="A20" s="20" t="s">
        <v>24</v>
      </c>
      <c r="B20" s="62"/>
      <c r="C20" s="62"/>
      <c r="D20" s="63"/>
      <c r="E20" s="63"/>
      <c r="F20" s="63"/>
      <c r="G20" s="149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</row>
    <row r="21" spans="1:19" ht="12.75">
      <c r="A21" s="20" t="s">
        <v>25</v>
      </c>
      <c r="B21" s="62"/>
      <c r="C21" s="62"/>
      <c r="D21" s="63"/>
      <c r="E21" s="63"/>
      <c r="F21" s="63"/>
      <c r="G21" s="149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</row>
    <row r="22" spans="1:19" ht="12.75">
      <c r="A22" s="20" t="s">
        <v>26</v>
      </c>
      <c r="B22" s="62"/>
      <c r="C22" s="62"/>
      <c r="D22" s="63"/>
      <c r="E22" s="63"/>
      <c r="F22" s="63"/>
      <c r="G22" s="149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</row>
    <row r="23" spans="1:19" ht="12.75">
      <c r="A23" s="20" t="s">
        <v>27</v>
      </c>
      <c r="B23" s="62">
        <v>1066456</v>
      </c>
      <c r="C23" s="62">
        <v>1191391</v>
      </c>
      <c r="D23" s="63"/>
      <c r="E23" s="63"/>
      <c r="F23" s="63"/>
      <c r="G23" s="149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19" ht="12.75">
      <c r="A24" s="24" t="s">
        <v>28</v>
      </c>
      <c r="B24" s="66">
        <f>B25+B27+B29+B30</f>
        <v>2865368</v>
      </c>
      <c r="C24" s="66">
        <f aca="true" t="shared" si="6" ref="C24:N24">C25+C27+C29+C30</f>
        <v>2950300</v>
      </c>
      <c r="D24" s="66">
        <f t="shared" si="6"/>
        <v>3080000</v>
      </c>
      <c r="E24" s="66">
        <f t="shared" si="6"/>
        <v>4638888</v>
      </c>
      <c r="F24" s="66">
        <f t="shared" si="6"/>
        <v>2587660</v>
      </c>
      <c r="G24" s="153">
        <f t="shared" si="6"/>
        <v>2245000</v>
      </c>
      <c r="H24" s="112">
        <f t="shared" si="6"/>
        <v>1730000</v>
      </c>
      <c r="I24" s="112">
        <f t="shared" si="6"/>
        <v>2160000</v>
      </c>
      <c r="J24" s="112">
        <f t="shared" si="6"/>
        <v>2300000</v>
      </c>
      <c r="K24" s="112">
        <f t="shared" si="6"/>
        <v>2500000</v>
      </c>
      <c r="L24" s="112">
        <f t="shared" si="6"/>
        <v>2650000</v>
      </c>
      <c r="M24" s="112">
        <f t="shared" si="6"/>
        <v>2500000</v>
      </c>
      <c r="N24" s="112">
        <f t="shared" si="6"/>
        <v>2650000</v>
      </c>
      <c r="O24" s="112">
        <f>O25+O27+O29+O30</f>
        <v>2600000</v>
      </c>
      <c r="P24" s="112">
        <f>P25+P27+P29+P30</f>
        <v>2600000</v>
      </c>
      <c r="Q24" s="112">
        <f>Q25+Q27+Q29+Q30</f>
        <v>2700000</v>
      </c>
      <c r="R24" s="112">
        <f>R25+R27+R29+R30</f>
        <v>2600000</v>
      </c>
      <c r="S24" s="112">
        <f>S25+S27+S29+S30</f>
        <v>2500000</v>
      </c>
    </row>
    <row r="25" spans="1:19" ht="13.5" customHeight="1">
      <c r="A25" s="20" t="s">
        <v>29</v>
      </c>
      <c r="B25" s="62">
        <v>1865368</v>
      </c>
      <c r="C25" s="62">
        <v>2200300</v>
      </c>
      <c r="D25" s="63">
        <v>3080000</v>
      </c>
      <c r="E25" s="63">
        <v>4638888</v>
      </c>
      <c r="F25" s="63">
        <v>2587660</v>
      </c>
      <c r="G25" s="149">
        <v>2245000</v>
      </c>
      <c r="H25" s="178">
        <v>1730000</v>
      </c>
      <c r="I25" s="167">
        <v>1760000</v>
      </c>
      <c r="J25" s="108">
        <v>1900000</v>
      </c>
      <c r="K25" s="108">
        <v>1700000</v>
      </c>
      <c r="L25" s="108">
        <v>1350000</v>
      </c>
      <c r="M25" s="108">
        <v>1200000</v>
      </c>
      <c r="N25" s="167">
        <v>1350000</v>
      </c>
      <c r="O25" s="108">
        <v>2100000</v>
      </c>
      <c r="P25" s="167">
        <v>2100000</v>
      </c>
      <c r="Q25" s="108">
        <v>2200000</v>
      </c>
      <c r="R25" s="108">
        <v>2100000</v>
      </c>
      <c r="S25" s="108">
        <v>2000000</v>
      </c>
    </row>
    <row r="26" spans="1:19" ht="38.25">
      <c r="A26" s="20" t="s">
        <v>30</v>
      </c>
      <c r="B26" s="62"/>
      <c r="C26" s="62"/>
      <c r="D26" s="63"/>
      <c r="E26" s="63">
        <v>263888</v>
      </c>
      <c r="F26" s="63"/>
      <c r="G26" s="149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</row>
    <row r="27" spans="1:19" ht="25.5">
      <c r="A27" s="20" t="s">
        <v>31</v>
      </c>
      <c r="B27" s="62">
        <v>1000000</v>
      </c>
      <c r="C27" s="62">
        <v>750000</v>
      </c>
      <c r="D27" s="63"/>
      <c r="E27" s="63"/>
      <c r="F27" s="169"/>
      <c r="G27" s="149"/>
      <c r="H27" s="108"/>
      <c r="I27" s="108">
        <v>400000</v>
      </c>
      <c r="J27" s="108">
        <v>400000</v>
      </c>
      <c r="K27" s="108">
        <v>800000</v>
      </c>
      <c r="L27" s="108">
        <v>1300000</v>
      </c>
      <c r="M27" s="108">
        <v>1300000</v>
      </c>
      <c r="N27" s="108">
        <v>1300000</v>
      </c>
      <c r="O27" s="108">
        <v>500000</v>
      </c>
      <c r="P27" s="108">
        <v>500000</v>
      </c>
      <c r="Q27" s="108">
        <v>500000</v>
      </c>
      <c r="R27" s="108">
        <v>500000</v>
      </c>
      <c r="S27" s="108">
        <v>500000</v>
      </c>
    </row>
    <row r="28" spans="1:19" ht="38.25">
      <c r="A28" s="20" t="s">
        <v>32</v>
      </c>
      <c r="B28" s="62"/>
      <c r="C28" s="62"/>
      <c r="D28" s="63"/>
      <c r="E28" s="63"/>
      <c r="F28" s="169"/>
      <c r="G28" s="149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ht="12.75">
      <c r="A29" s="20" t="s">
        <v>33</v>
      </c>
      <c r="B29" s="62"/>
      <c r="C29" s="62"/>
      <c r="D29" s="63"/>
      <c r="E29" s="63"/>
      <c r="F29" s="169"/>
      <c r="G29" s="149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19" ht="26.25" thickBot="1">
      <c r="A30" s="21" t="s">
        <v>34</v>
      </c>
      <c r="B30" s="69"/>
      <c r="C30" s="69"/>
      <c r="D30" s="70"/>
      <c r="E30" s="70"/>
      <c r="F30" s="170"/>
      <c r="G30" s="150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</row>
    <row r="31" spans="1:19" ht="13.5" thickBot="1">
      <c r="A31" s="23" t="s">
        <v>35</v>
      </c>
      <c r="B31" s="72"/>
      <c r="C31" s="72"/>
      <c r="D31" s="73"/>
      <c r="E31" s="73"/>
      <c r="F31" s="171"/>
      <c r="G31" s="154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19" ht="12.75">
      <c r="A32" s="22" t="s">
        <v>36</v>
      </c>
      <c r="B32" s="74"/>
      <c r="C32" s="74"/>
      <c r="D32" s="75"/>
      <c r="E32" s="137"/>
      <c r="F32" s="172"/>
      <c r="G32" s="179">
        <v>130270</v>
      </c>
      <c r="H32" s="114">
        <v>80270</v>
      </c>
      <c r="I32" s="114">
        <v>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</row>
    <row r="33" spans="1:19" ht="53.25" customHeight="1">
      <c r="A33" s="20" t="s">
        <v>37</v>
      </c>
      <c r="B33" s="62"/>
      <c r="C33" s="62"/>
      <c r="D33" s="63"/>
      <c r="E33" s="138"/>
      <c r="F33" s="173"/>
      <c r="G33" s="155">
        <v>50000</v>
      </c>
      <c r="H33" s="115">
        <v>50000</v>
      </c>
      <c r="I33" s="115">
        <v>50000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19" ht="77.25" thickBot="1">
      <c r="A34" s="21" t="s">
        <v>38</v>
      </c>
      <c r="B34" s="69"/>
      <c r="C34" s="69"/>
      <c r="D34" s="70"/>
      <c r="E34" s="70"/>
      <c r="F34" s="170"/>
      <c r="G34" s="150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19" ht="38.25">
      <c r="A35" s="22" t="s">
        <v>39</v>
      </c>
      <c r="B35" s="59">
        <f>B36+B37+B38+B39+B40+B41</f>
        <v>3686015</v>
      </c>
      <c r="C35" s="59">
        <f aca="true" t="shared" si="7" ref="C35:N35">C36+C37+C38+C39+C40+C41</f>
        <v>3532901</v>
      </c>
      <c r="D35" s="59">
        <f t="shared" si="7"/>
        <v>3772037</v>
      </c>
      <c r="E35" s="59">
        <f t="shared" si="7"/>
        <v>5365060</v>
      </c>
      <c r="F35" s="59">
        <f t="shared" si="7"/>
        <v>3617360</v>
      </c>
      <c r="G35" s="151">
        <f t="shared" si="7"/>
        <v>3395000</v>
      </c>
      <c r="H35" s="110">
        <f t="shared" si="7"/>
        <v>2670000</v>
      </c>
      <c r="I35" s="110">
        <f t="shared" si="7"/>
        <v>3080000</v>
      </c>
      <c r="J35" s="110">
        <f t="shared" si="7"/>
        <v>3180000</v>
      </c>
      <c r="K35" s="110">
        <f t="shared" si="7"/>
        <v>3340000</v>
      </c>
      <c r="L35" s="110">
        <f t="shared" si="7"/>
        <v>3450000</v>
      </c>
      <c r="M35" s="110">
        <f t="shared" si="7"/>
        <v>3260000</v>
      </c>
      <c r="N35" s="110">
        <f t="shared" si="7"/>
        <v>3490000</v>
      </c>
      <c r="O35" s="110">
        <f>O36+O37+O38+O39+O40+O41</f>
        <v>3440000</v>
      </c>
      <c r="P35" s="110">
        <f>P36+P37+P38+P39+P40+P41</f>
        <v>3420000</v>
      </c>
      <c r="Q35" s="110">
        <f>Q36+Q37+Q38+Q39+Q40+Q41</f>
        <v>3530000</v>
      </c>
      <c r="R35" s="110">
        <f>R36+R37+R38+R39+R40+R41</f>
        <v>3390000</v>
      </c>
      <c r="S35" s="110">
        <f>S36+S37+S38+S39+S40+S41</f>
        <v>3240000</v>
      </c>
    </row>
    <row r="36" spans="1:19" ht="25.5">
      <c r="A36" s="20" t="s">
        <v>40</v>
      </c>
      <c r="B36" s="66">
        <f>B25-B26</f>
        <v>1865368</v>
      </c>
      <c r="C36" s="66">
        <f aca="true" t="shared" si="8" ref="C36:N36">C25-C26</f>
        <v>2200300</v>
      </c>
      <c r="D36" s="66">
        <f t="shared" si="8"/>
        <v>3080000</v>
      </c>
      <c r="E36" s="66">
        <f t="shared" si="8"/>
        <v>4375000</v>
      </c>
      <c r="F36" s="66">
        <f t="shared" si="8"/>
        <v>2587660</v>
      </c>
      <c r="G36" s="153">
        <f t="shared" si="8"/>
        <v>2245000</v>
      </c>
      <c r="H36" s="112">
        <f t="shared" si="8"/>
        <v>1730000</v>
      </c>
      <c r="I36" s="112">
        <f t="shared" si="8"/>
        <v>1760000</v>
      </c>
      <c r="J36" s="112">
        <f t="shared" si="8"/>
        <v>1900000</v>
      </c>
      <c r="K36" s="112">
        <f t="shared" si="8"/>
        <v>1700000</v>
      </c>
      <c r="L36" s="112">
        <f t="shared" si="8"/>
        <v>1350000</v>
      </c>
      <c r="M36" s="112">
        <f t="shared" si="8"/>
        <v>1200000</v>
      </c>
      <c r="N36" s="112">
        <f t="shared" si="8"/>
        <v>1350000</v>
      </c>
      <c r="O36" s="112">
        <f>O25-O26</f>
        <v>2100000</v>
      </c>
      <c r="P36" s="112">
        <f>P25-P26</f>
        <v>2100000</v>
      </c>
      <c r="Q36" s="112">
        <f>Q25-Q26</f>
        <v>2200000</v>
      </c>
      <c r="R36" s="112">
        <f>R25-R26</f>
        <v>2100000</v>
      </c>
      <c r="S36" s="112">
        <f>S25-S26</f>
        <v>2000000</v>
      </c>
    </row>
    <row r="37" spans="1:19" ht="25.5">
      <c r="A37" s="20" t="s">
        <v>41</v>
      </c>
      <c r="B37" s="62">
        <v>714647</v>
      </c>
      <c r="C37" s="62">
        <v>522601</v>
      </c>
      <c r="D37" s="63">
        <v>649037</v>
      </c>
      <c r="E37" s="63">
        <v>764452</v>
      </c>
      <c r="F37" s="63">
        <v>724564</v>
      </c>
      <c r="G37" s="149">
        <v>820000</v>
      </c>
      <c r="H37" s="108">
        <v>590000</v>
      </c>
      <c r="I37" s="108">
        <v>570000</v>
      </c>
      <c r="J37" s="108">
        <v>580000</v>
      </c>
      <c r="K37" s="108">
        <v>540000</v>
      </c>
      <c r="L37" s="108">
        <v>500000</v>
      </c>
      <c r="M37" s="108">
        <v>510000</v>
      </c>
      <c r="N37" s="108">
        <v>600000</v>
      </c>
      <c r="O37" s="108">
        <v>610000</v>
      </c>
      <c r="P37" s="108">
        <v>620000</v>
      </c>
      <c r="Q37" s="108">
        <v>650000</v>
      </c>
      <c r="R37" s="108">
        <v>630000</v>
      </c>
      <c r="S37" s="108">
        <v>620000</v>
      </c>
    </row>
    <row r="38" spans="1:19" ht="25.5">
      <c r="A38" s="20" t="s">
        <v>42</v>
      </c>
      <c r="B38" s="66">
        <f>B27-B28</f>
        <v>1000000</v>
      </c>
      <c r="C38" s="66">
        <f aca="true" t="shared" si="9" ref="C38:N38">C27-C28</f>
        <v>750000</v>
      </c>
      <c r="D38" s="66">
        <f t="shared" si="9"/>
        <v>0</v>
      </c>
      <c r="E38" s="66">
        <f t="shared" si="9"/>
        <v>0</v>
      </c>
      <c r="F38" s="66">
        <f t="shared" si="9"/>
        <v>0</v>
      </c>
      <c r="G38" s="153">
        <f t="shared" si="9"/>
        <v>0</v>
      </c>
      <c r="H38" s="112">
        <f t="shared" si="9"/>
        <v>0</v>
      </c>
      <c r="I38" s="112">
        <f t="shared" si="9"/>
        <v>400000</v>
      </c>
      <c r="J38" s="112">
        <f t="shared" si="9"/>
        <v>400000</v>
      </c>
      <c r="K38" s="112">
        <f t="shared" si="9"/>
        <v>800000</v>
      </c>
      <c r="L38" s="112">
        <f t="shared" si="9"/>
        <v>1300000</v>
      </c>
      <c r="M38" s="112">
        <f t="shared" si="9"/>
        <v>1300000</v>
      </c>
      <c r="N38" s="112">
        <f t="shared" si="9"/>
        <v>1300000</v>
      </c>
      <c r="O38" s="112">
        <f>O27-O28</f>
        <v>500000</v>
      </c>
      <c r="P38" s="112">
        <f>P27-P28</f>
        <v>500000</v>
      </c>
      <c r="Q38" s="112">
        <f>Q27-Q28</f>
        <v>500000</v>
      </c>
      <c r="R38" s="112">
        <f>R27-R28</f>
        <v>500000</v>
      </c>
      <c r="S38" s="112">
        <f>S27-S28</f>
        <v>500000</v>
      </c>
    </row>
    <row r="39" spans="1:19" ht="25.5">
      <c r="A39" s="20" t="s">
        <v>43</v>
      </c>
      <c r="B39" s="62">
        <v>106000</v>
      </c>
      <c r="C39" s="62">
        <v>60000</v>
      </c>
      <c r="D39" s="63">
        <v>43000</v>
      </c>
      <c r="E39" s="63">
        <v>225608</v>
      </c>
      <c r="F39" s="63">
        <v>305136</v>
      </c>
      <c r="G39" s="149">
        <v>280000</v>
      </c>
      <c r="H39" s="108">
        <v>300000</v>
      </c>
      <c r="I39" s="108">
        <v>300000</v>
      </c>
      <c r="J39" s="108">
        <v>300000</v>
      </c>
      <c r="K39" s="108">
        <v>300000</v>
      </c>
      <c r="L39" s="108">
        <v>300000</v>
      </c>
      <c r="M39" s="108">
        <v>250000</v>
      </c>
      <c r="N39" s="108">
        <v>240000</v>
      </c>
      <c r="O39" s="108">
        <v>230000</v>
      </c>
      <c r="P39" s="108">
        <v>200000</v>
      </c>
      <c r="Q39" s="108">
        <v>180000</v>
      </c>
      <c r="R39" s="108">
        <v>160000</v>
      </c>
      <c r="S39" s="108">
        <v>120000</v>
      </c>
    </row>
    <row r="40" spans="1:19" ht="51">
      <c r="A40" s="20" t="s">
        <v>44</v>
      </c>
      <c r="B40" s="66">
        <f>B33-B34</f>
        <v>0</v>
      </c>
      <c r="C40" s="66">
        <f aca="true" t="shared" si="10" ref="C40:J40">C33-C34</f>
        <v>0</v>
      </c>
      <c r="D40" s="66">
        <f t="shared" si="10"/>
        <v>0</v>
      </c>
      <c r="E40" s="66">
        <f t="shared" si="10"/>
        <v>0</v>
      </c>
      <c r="F40" s="66">
        <f t="shared" si="10"/>
        <v>0</v>
      </c>
      <c r="G40" s="153">
        <f t="shared" si="10"/>
        <v>50000</v>
      </c>
      <c r="H40" s="112">
        <f t="shared" si="10"/>
        <v>50000</v>
      </c>
      <c r="I40" s="112">
        <f t="shared" si="10"/>
        <v>50000</v>
      </c>
      <c r="J40" s="112">
        <f t="shared" si="10"/>
        <v>0</v>
      </c>
      <c r="K40" s="112">
        <f aca="true" t="shared" si="11" ref="K40:S40">K33-K34</f>
        <v>0</v>
      </c>
      <c r="L40" s="112">
        <f t="shared" si="11"/>
        <v>0</v>
      </c>
      <c r="M40" s="112">
        <f t="shared" si="11"/>
        <v>0</v>
      </c>
      <c r="N40" s="112">
        <f t="shared" si="11"/>
        <v>0</v>
      </c>
      <c r="O40" s="112">
        <f t="shared" si="11"/>
        <v>0</v>
      </c>
      <c r="P40" s="112">
        <f t="shared" si="11"/>
        <v>0</v>
      </c>
      <c r="Q40" s="112">
        <f t="shared" si="11"/>
        <v>0</v>
      </c>
      <c r="R40" s="112">
        <f t="shared" si="11"/>
        <v>0</v>
      </c>
      <c r="S40" s="112">
        <f t="shared" si="11"/>
        <v>0</v>
      </c>
    </row>
    <row r="41" spans="1:19" ht="39" customHeight="1" thickBot="1">
      <c r="A41" s="21" t="s">
        <v>45</v>
      </c>
      <c r="B41" s="67"/>
      <c r="C41" s="67"/>
      <c r="D41" s="67"/>
      <c r="E41" s="67"/>
      <c r="F41" s="174"/>
      <c r="G41" s="15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</row>
    <row r="42" spans="1:19" ht="13.5" thickBot="1">
      <c r="A42" s="23" t="s">
        <v>46</v>
      </c>
      <c r="B42" s="2">
        <f>B35/B5</f>
        <v>0.10362934582203377</v>
      </c>
      <c r="C42" s="2">
        <f aca="true" t="shared" si="12" ref="C42:N42">C35/C5</f>
        <v>0.09657201296348177</v>
      </c>
      <c r="D42" s="2">
        <f t="shared" si="12"/>
        <v>0.08827292372337063</v>
      </c>
      <c r="E42" s="2">
        <f t="shared" si="12"/>
        <v>0.1262342495123683</v>
      </c>
      <c r="F42" s="2">
        <f t="shared" si="12"/>
        <v>0.08186026858403546</v>
      </c>
      <c r="G42" s="157">
        <f t="shared" si="12"/>
        <v>0.06605891170715686</v>
      </c>
      <c r="H42" s="117">
        <f t="shared" si="12"/>
        <v>0.06031989878908368</v>
      </c>
      <c r="I42" s="117">
        <f t="shared" si="12"/>
        <v>0.0772530035867466</v>
      </c>
      <c r="J42" s="117">
        <f t="shared" si="12"/>
        <v>0.08204969424878086</v>
      </c>
      <c r="K42" s="117">
        <f t="shared" si="12"/>
        <v>0.08520408163265306</v>
      </c>
      <c r="L42" s="117">
        <f t="shared" si="12"/>
        <v>0.08866159539473684</v>
      </c>
      <c r="M42" s="117">
        <f t="shared" si="12"/>
        <v>0.08461159126891432</v>
      </c>
      <c r="N42" s="117">
        <f t="shared" si="12"/>
        <v>0.09177206868442504</v>
      </c>
      <c r="O42" s="117">
        <f>O35/O5</f>
        <v>0.09028871391076115</v>
      </c>
      <c r="P42" s="117">
        <f>P35/P5</f>
        <v>0.09011857707509881</v>
      </c>
      <c r="Q42" s="117">
        <f>Q35/Q5</f>
        <v>0.09305390800052722</v>
      </c>
      <c r="R42" s="117">
        <f>R35/R5</f>
        <v>0.08943411159477642</v>
      </c>
      <c r="S42" s="117">
        <f>S35/S5</f>
        <v>0.08549940625412324</v>
      </c>
    </row>
    <row r="43" spans="1:19" ht="25.5">
      <c r="A43" s="22" t="s">
        <v>47</v>
      </c>
      <c r="B43" s="59">
        <f>B44+B46+B48+B49</f>
        <v>12233717</v>
      </c>
      <c r="C43" s="59">
        <f aca="true" t="shared" si="13" ref="C43:N43">C44+C46+C48+C49</f>
        <v>13149478</v>
      </c>
      <c r="D43" s="59">
        <f t="shared" si="13"/>
        <v>17440828</v>
      </c>
      <c r="E43" s="59">
        <f t="shared" si="13"/>
        <v>16192660</v>
      </c>
      <c r="F43" s="59">
        <f t="shared" si="13"/>
        <v>17605000</v>
      </c>
      <c r="G43" s="151">
        <f t="shared" si="13"/>
        <v>22560000</v>
      </c>
      <c r="H43" s="110">
        <f t="shared" si="13"/>
        <v>21330000</v>
      </c>
      <c r="I43" s="110">
        <f t="shared" si="13"/>
        <v>19670000</v>
      </c>
      <c r="J43" s="110">
        <f t="shared" si="13"/>
        <v>17870000</v>
      </c>
      <c r="K43" s="110">
        <f t="shared" si="13"/>
        <v>16770000</v>
      </c>
      <c r="L43" s="110">
        <f t="shared" si="13"/>
        <v>14720000</v>
      </c>
      <c r="M43" s="110">
        <f t="shared" si="13"/>
        <v>12720000</v>
      </c>
      <c r="N43" s="110">
        <f t="shared" si="13"/>
        <v>10670000</v>
      </c>
      <c r="O43" s="110">
        <f>O44+O46+O48+O49</f>
        <v>9570000</v>
      </c>
      <c r="P43" s="110">
        <f>P44+P46+P48+P49</f>
        <v>8570000</v>
      </c>
      <c r="Q43" s="110">
        <f>Q44+Q46+Q48+Q49</f>
        <v>6870000</v>
      </c>
      <c r="R43" s="110">
        <f>R44+R46+R48+R49</f>
        <v>4870000</v>
      </c>
      <c r="S43" s="110">
        <f>S44+S46+S48+S49</f>
        <v>3170000</v>
      </c>
    </row>
    <row r="44" spans="1:19" ht="12.75">
      <c r="A44" s="20" t="s">
        <v>48</v>
      </c>
      <c r="B44" s="60">
        <v>750000</v>
      </c>
      <c r="C44" s="60">
        <v>0</v>
      </c>
      <c r="D44" s="61">
        <f aca="true" t="shared" si="14" ref="D44:N44">C44+D17-D27</f>
        <v>4000000</v>
      </c>
      <c r="E44" s="61">
        <f t="shared" si="14"/>
        <v>4000000</v>
      </c>
      <c r="F44" s="61">
        <f t="shared" si="14"/>
        <v>8000000</v>
      </c>
      <c r="G44" s="158">
        <f t="shared" si="14"/>
        <v>8000000</v>
      </c>
      <c r="H44" s="118">
        <f t="shared" si="14"/>
        <v>8000000</v>
      </c>
      <c r="I44" s="118">
        <f t="shared" si="14"/>
        <v>7600000</v>
      </c>
      <c r="J44" s="118">
        <f t="shared" si="14"/>
        <v>7200000</v>
      </c>
      <c r="K44" s="118">
        <f t="shared" si="14"/>
        <v>6400000</v>
      </c>
      <c r="L44" s="118">
        <f t="shared" si="14"/>
        <v>5100000</v>
      </c>
      <c r="M44" s="118">
        <f t="shared" si="14"/>
        <v>3800000</v>
      </c>
      <c r="N44" s="118">
        <f t="shared" si="14"/>
        <v>2500000</v>
      </c>
      <c r="O44" s="118">
        <f>N44+O17-O27</f>
        <v>2000000</v>
      </c>
      <c r="P44" s="118">
        <f>O44+P17-P27</f>
        <v>1500000</v>
      </c>
      <c r="Q44" s="118">
        <f>P44+Q17-Q27</f>
        <v>1000000</v>
      </c>
      <c r="R44" s="118">
        <f>Q44+R17-R27</f>
        <v>500000</v>
      </c>
      <c r="S44" s="118">
        <f>R44+S17-S27</f>
        <v>0</v>
      </c>
    </row>
    <row r="45" spans="1:19" ht="38.25">
      <c r="A45" s="20" t="s">
        <v>49</v>
      </c>
      <c r="B45" s="60"/>
      <c r="C45" s="60"/>
      <c r="D45" s="61"/>
      <c r="E45" s="61"/>
      <c r="F45" s="61"/>
      <c r="G45" s="158"/>
      <c r="H45" s="119" t="s">
        <v>102</v>
      </c>
      <c r="I45" s="119" t="s">
        <v>102</v>
      </c>
      <c r="J45" s="119" t="s">
        <v>102</v>
      </c>
      <c r="K45" s="119" t="s">
        <v>102</v>
      </c>
      <c r="L45" s="119" t="s">
        <v>102</v>
      </c>
      <c r="M45" s="119" t="s">
        <v>102</v>
      </c>
      <c r="N45" s="119" t="s">
        <v>102</v>
      </c>
      <c r="O45" s="119" t="s">
        <v>102</v>
      </c>
      <c r="P45" s="119" t="s">
        <v>102</v>
      </c>
      <c r="Q45" s="119" t="s">
        <v>102</v>
      </c>
      <c r="R45" s="119" t="s">
        <v>102</v>
      </c>
      <c r="S45" s="119" t="s">
        <v>102</v>
      </c>
    </row>
    <row r="46" spans="1:19" ht="12.75">
      <c r="A46" s="20" t="s">
        <v>50</v>
      </c>
      <c r="B46" s="60">
        <v>11447959</v>
      </c>
      <c r="C46" s="60">
        <v>13047660</v>
      </c>
      <c r="D46" s="61">
        <f aca="true" t="shared" si="15" ref="D46:N46">C46+D15-D25-D31</f>
        <v>13431548</v>
      </c>
      <c r="E46" s="61">
        <f t="shared" si="15"/>
        <v>12192660</v>
      </c>
      <c r="F46" s="61">
        <f t="shared" si="15"/>
        <v>9605000</v>
      </c>
      <c r="G46" s="158">
        <f t="shared" si="15"/>
        <v>14560000</v>
      </c>
      <c r="H46" s="118">
        <f t="shared" si="15"/>
        <v>13330000</v>
      </c>
      <c r="I46" s="118">
        <f t="shared" si="15"/>
        <v>12070000</v>
      </c>
      <c r="J46" s="118">
        <f t="shared" si="15"/>
        <v>10670000</v>
      </c>
      <c r="K46" s="118">
        <f t="shared" si="15"/>
        <v>10370000</v>
      </c>
      <c r="L46" s="118">
        <f t="shared" si="15"/>
        <v>9620000</v>
      </c>
      <c r="M46" s="118">
        <f t="shared" si="15"/>
        <v>8920000</v>
      </c>
      <c r="N46" s="118">
        <f t="shared" si="15"/>
        <v>8170000</v>
      </c>
      <c r="O46" s="118">
        <f>N46+O15-O25-O31</f>
        <v>7570000</v>
      </c>
      <c r="P46" s="118">
        <f>O46+P15-P25-P31</f>
        <v>7070000</v>
      </c>
      <c r="Q46" s="118">
        <f>P46+Q15-Q25-Q31</f>
        <v>5870000</v>
      </c>
      <c r="R46" s="118">
        <f>Q46+R15-R25-R31</f>
        <v>4370000</v>
      </c>
      <c r="S46" s="118">
        <f>R46+S15-S25-S31</f>
        <v>3170000</v>
      </c>
    </row>
    <row r="47" spans="1:19" ht="38.25">
      <c r="A47" s="20" t="s">
        <v>51</v>
      </c>
      <c r="B47" s="60"/>
      <c r="C47" s="60"/>
      <c r="D47" s="61">
        <v>263888</v>
      </c>
      <c r="E47" s="61"/>
      <c r="F47" s="61"/>
      <c r="G47" s="158"/>
      <c r="H47" s="119" t="s">
        <v>102</v>
      </c>
      <c r="I47" s="119" t="s">
        <v>102</v>
      </c>
      <c r="J47" s="119" t="s">
        <v>102</v>
      </c>
      <c r="K47" s="119" t="s">
        <v>102</v>
      </c>
      <c r="L47" s="119" t="s">
        <v>102</v>
      </c>
      <c r="M47" s="119" t="s">
        <v>102</v>
      </c>
      <c r="N47" s="119" t="s">
        <v>102</v>
      </c>
      <c r="O47" s="119" t="s">
        <v>102</v>
      </c>
      <c r="P47" s="119" t="s">
        <v>102</v>
      </c>
      <c r="Q47" s="119" t="s">
        <v>102</v>
      </c>
      <c r="R47" s="119" t="s">
        <v>102</v>
      </c>
      <c r="S47" s="119" t="s">
        <v>102</v>
      </c>
    </row>
    <row r="48" spans="1:19" ht="12.75">
      <c r="A48" s="20" t="s">
        <v>52</v>
      </c>
      <c r="B48" s="62"/>
      <c r="C48" s="62"/>
      <c r="D48" s="63"/>
      <c r="E48" s="63"/>
      <c r="F48" s="63"/>
      <c r="G48" s="149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1:19" ht="13.5" thickBot="1">
      <c r="A49" s="25" t="s">
        <v>53</v>
      </c>
      <c r="B49" s="64">
        <v>35758</v>
      </c>
      <c r="C49" s="64">
        <v>101818</v>
      </c>
      <c r="D49" s="65">
        <v>9280</v>
      </c>
      <c r="E49" s="65"/>
      <c r="F49" s="65"/>
      <c r="G49" s="159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</row>
    <row r="50" spans="1:19" ht="12.75">
      <c r="A50" s="56" t="s">
        <v>54</v>
      </c>
      <c r="B50" s="57">
        <f aca="true" t="shared" si="16" ref="B50:G50">(B43-B45-B47)/B5</f>
        <v>0.3439411097572564</v>
      </c>
      <c r="C50" s="57">
        <f t="shared" si="16"/>
        <v>0.3594415920171605</v>
      </c>
      <c r="D50" s="57">
        <f t="shared" si="16"/>
        <v>0.4019734468195603</v>
      </c>
      <c r="E50" s="57">
        <f t="shared" si="16"/>
        <v>0.3809963509651236</v>
      </c>
      <c r="F50" s="57">
        <f t="shared" si="16"/>
        <v>0.39839828726528304</v>
      </c>
      <c r="G50" s="160">
        <f t="shared" si="16"/>
        <v>0.43896584627789653</v>
      </c>
      <c r="H50" s="121">
        <f>H43/H5</f>
        <v>0.48188143864088195</v>
      </c>
      <c r="I50" s="121">
        <f aca="true" t="shared" si="17" ref="I50:N50">I43/I5</f>
        <v>0.49336577290626804</v>
      </c>
      <c r="J50" s="121">
        <f t="shared" si="17"/>
        <v>0.4610779988131176</v>
      </c>
      <c r="K50" s="121">
        <f t="shared" si="17"/>
        <v>0.4278061224489796</v>
      </c>
      <c r="L50" s="121">
        <f t="shared" si="17"/>
        <v>0.3782894736842105</v>
      </c>
      <c r="M50" s="121">
        <f t="shared" si="17"/>
        <v>0.33014093280386203</v>
      </c>
      <c r="N50" s="121">
        <f t="shared" si="17"/>
        <v>0.2805753503904915</v>
      </c>
      <c r="O50" s="121">
        <f>O43/O5</f>
        <v>0.2511811023622047</v>
      </c>
      <c r="P50" s="121">
        <f>P43/P5</f>
        <v>0.22582345191040842</v>
      </c>
      <c r="Q50" s="121">
        <f>Q43/Q5</f>
        <v>0.18109924871490707</v>
      </c>
      <c r="R50" s="121">
        <f>R43/R5</f>
        <v>0.12847909246801215</v>
      </c>
      <c r="S50" s="121">
        <f>S43/S5</f>
        <v>0.08365219685974402</v>
      </c>
    </row>
    <row r="51" spans="1:19" ht="38.25">
      <c r="A51" s="53" t="s">
        <v>104</v>
      </c>
      <c r="B51" s="54" t="s">
        <v>102</v>
      </c>
      <c r="C51" s="55" t="s">
        <v>102</v>
      </c>
      <c r="D51" s="55" t="s">
        <v>102</v>
      </c>
      <c r="E51" s="55" t="s">
        <v>102</v>
      </c>
      <c r="F51" s="55" t="s">
        <v>102</v>
      </c>
      <c r="G51" s="161" t="s">
        <v>102</v>
      </c>
      <c r="H51" s="122">
        <f>(H6+H8-H10)/H5</f>
        <v>0.12034610518705946</v>
      </c>
      <c r="I51" s="122">
        <f aca="true" t="shared" si="18" ref="I51:N51">(I6+I8-I10)/I5</f>
        <v>0.1060222227796032</v>
      </c>
      <c r="J51" s="122">
        <f t="shared" si="18"/>
        <v>0.09309286064452874</v>
      </c>
      <c r="K51" s="122">
        <f t="shared" si="18"/>
        <v>0.10114795918367347</v>
      </c>
      <c r="L51" s="122">
        <f t="shared" si="18"/>
        <v>0.09398129111842106</v>
      </c>
      <c r="M51" s="122">
        <f t="shared" si="18"/>
        <v>0.08186041682888213</v>
      </c>
      <c r="N51" s="122">
        <f t="shared" si="18"/>
        <v>0.09555865260722081</v>
      </c>
      <c r="O51" s="122">
        <f>(O6+O8-O10)/O5</f>
        <v>0.09448818897637795</v>
      </c>
      <c r="P51" s="122">
        <f>(P6+P8-P10)/P5</f>
        <v>0.08972332015810276</v>
      </c>
      <c r="Q51" s="122">
        <f>(Q6+Q8-Q10)/Q5</f>
        <v>0.09134045077105575</v>
      </c>
      <c r="R51" s="122">
        <f>(R6+R8-R10)/R5</f>
        <v>0.08692784593061602</v>
      </c>
      <c r="S51" s="122">
        <f>(S6+S8-S10)/S5</f>
        <v>0.0869507850639926</v>
      </c>
    </row>
    <row r="52" spans="1:19" ht="25.5">
      <c r="A52" s="31" t="s">
        <v>105</v>
      </c>
      <c r="B52" s="29" t="s">
        <v>102</v>
      </c>
      <c r="C52" s="27" t="s">
        <v>102</v>
      </c>
      <c r="D52" s="27" t="s">
        <v>102</v>
      </c>
      <c r="E52" s="27" t="s">
        <v>102</v>
      </c>
      <c r="F52" s="27" t="s">
        <v>102</v>
      </c>
      <c r="G52" s="162" t="s">
        <v>102</v>
      </c>
      <c r="H52" s="123">
        <f>(1/3)*((G6+G8-G10)/G5+(F6+F8-F10)/F5+(E6+E8-E10)/E5)</f>
        <v>0.06033765431869937</v>
      </c>
      <c r="I52" s="123">
        <f aca="true" t="shared" si="19" ref="I52:N52">(1/3)*((H6+H8-H10)/H5+(G6+G8-G10)/G5+(F6+F8-F10)/F5)</f>
        <v>0.07768646964629301</v>
      </c>
      <c r="J52" s="123">
        <f t="shared" si="19"/>
        <v>0.09767453296784781</v>
      </c>
      <c r="K52" s="123">
        <f t="shared" si="19"/>
        <v>0.10648706287039712</v>
      </c>
      <c r="L52" s="123">
        <f t="shared" si="19"/>
        <v>0.10008768086926846</v>
      </c>
      <c r="M52" s="123">
        <f t="shared" si="19"/>
        <v>0.09607403698220776</v>
      </c>
      <c r="N52" s="123">
        <f t="shared" si="19"/>
        <v>0.09232988904365888</v>
      </c>
      <c r="O52" s="123">
        <f>(1/3)*((N6+N8-N10)/N5+(M6+M8-M10)/M5+(L6+L8-L10)/L5)</f>
        <v>0.090466786851508</v>
      </c>
      <c r="P52" s="123">
        <f>(1/3)*((O6+O8-O10)/O5+(N6+N8-N10)/N5+(M6+M8-M10)/M5)</f>
        <v>0.09063575280416028</v>
      </c>
      <c r="Q52" s="123">
        <f>(1/3)*((P6+P8-P10)/P5+(O6+O8-O10)/O5+(N6+N8-N10)/N5)</f>
        <v>0.09325672058056717</v>
      </c>
      <c r="R52" s="123">
        <f>(1/3)*((Q6+Q8-Q10)/Q5+(P6+P8-P10)/P5+(O6+O8-O10)/O5)</f>
        <v>0.0918506533018455</v>
      </c>
      <c r="S52" s="123">
        <f>(1/3)*((R6+R8-R10)/R5+(Q6+Q8-Q10)/Q5+(P6+P8-P10)/P5)</f>
        <v>0.08933053895325817</v>
      </c>
    </row>
    <row r="53" spans="1:19" ht="26.25" thickBot="1">
      <c r="A53" s="32" t="s">
        <v>106</v>
      </c>
      <c r="B53" s="30" t="s">
        <v>102</v>
      </c>
      <c r="C53" s="28" t="s">
        <v>102</v>
      </c>
      <c r="D53" s="28" t="s">
        <v>102</v>
      </c>
      <c r="E53" s="28" t="s">
        <v>102</v>
      </c>
      <c r="F53" s="28" t="s">
        <v>102</v>
      </c>
      <c r="G53" s="163" t="s">
        <v>102</v>
      </c>
      <c r="H53" s="124" t="str">
        <f>IF(H42&lt;=H52,"tak","nie")</f>
        <v>tak</v>
      </c>
      <c r="I53" s="124" t="str">
        <f aca="true" t="shared" si="20" ref="I53:N53">IF(I42&lt;=I52,"tak","nie")</f>
        <v>tak</v>
      </c>
      <c r="J53" s="124" t="str">
        <f t="shared" si="20"/>
        <v>tak</v>
      </c>
      <c r="K53" s="124" t="str">
        <f t="shared" si="20"/>
        <v>tak</v>
      </c>
      <c r="L53" s="124" t="str">
        <f t="shared" si="20"/>
        <v>tak</v>
      </c>
      <c r="M53" s="124" t="str">
        <f t="shared" si="20"/>
        <v>tak</v>
      </c>
      <c r="N53" s="124" t="str">
        <f t="shared" si="20"/>
        <v>tak</v>
      </c>
      <c r="O53" s="124" t="str">
        <f>IF(O42&lt;=O52,"tak","nie")</f>
        <v>tak</v>
      </c>
      <c r="P53" s="124" t="str">
        <f>IF(P42&lt;=P52,"tak","nie")</f>
        <v>tak</v>
      </c>
      <c r="Q53" s="124" t="str">
        <f>IF(Q42&lt;=Q52,"tak","nie")</f>
        <v>tak</v>
      </c>
      <c r="R53" s="124" t="str">
        <f>IF(R42&lt;=R52,"tak","nie")</f>
        <v>tak</v>
      </c>
      <c r="S53" s="124" t="str">
        <f>IF(S42&lt;=S52,"tak","nie")</f>
        <v>tak</v>
      </c>
    </row>
    <row r="57" ht="7.5" customHeight="1" thickBot="1"/>
    <row r="58" spans="1:8" ht="113.25" customHeight="1">
      <c r="A58" s="181" t="s">
        <v>100</v>
      </c>
      <c r="B58" s="181"/>
      <c r="C58" s="181"/>
      <c r="D58" s="181"/>
      <c r="E58" s="181"/>
      <c r="F58" s="181"/>
      <c r="G58" s="181"/>
      <c r="H58" s="181"/>
    </row>
    <row r="59" spans="1:8" ht="30.75" customHeight="1" thickBot="1">
      <c r="A59" s="182" t="s">
        <v>55</v>
      </c>
      <c r="B59" s="183"/>
      <c r="C59" s="183"/>
      <c r="D59" s="183"/>
      <c r="E59" s="183"/>
      <c r="F59" s="183"/>
      <c r="G59" s="183"/>
      <c r="H59" s="184"/>
    </row>
    <row r="60" spans="1:8" ht="12.75">
      <c r="A60" s="3"/>
      <c r="B60" s="3"/>
      <c r="C60" s="3"/>
      <c r="D60" s="51"/>
      <c r="E60" s="51"/>
      <c r="F60" s="175"/>
      <c r="G60" s="164"/>
      <c r="H60" s="125"/>
    </row>
    <row r="61" spans="1:8" ht="12.75">
      <c r="A61" s="4"/>
      <c r="B61" s="4"/>
      <c r="C61" s="4"/>
      <c r="D61" s="52"/>
      <c r="E61" s="52"/>
      <c r="F61" s="176"/>
      <c r="G61" s="165"/>
      <c r="H61" s="126"/>
    </row>
    <row r="62" spans="1:8" ht="12.75">
      <c r="A62" s="4"/>
      <c r="B62" s="4"/>
      <c r="C62" s="4"/>
      <c r="D62" s="52"/>
      <c r="E62" s="52"/>
      <c r="F62" s="176"/>
      <c r="G62" s="165"/>
      <c r="H62" s="126"/>
    </row>
    <row r="63" spans="1:8" ht="12.75">
      <c r="A63" s="4"/>
      <c r="B63" s="4"/>
      <c r="C63" s="4"/>
      <c r="D63" s="52"/>
      <c r="E63" s="52"/>
      <c r="F63" s="176"/>
      <c r="G63" s="165"/>
      <c r="H63" s="126"/>
    </row>
    <row r="64" spans="1:8" ht="12.75">
      <c r="A64" s="4"/>
      <c r="B64" s="4"/>
      <c r="C64" s="4"/>
      <c r="D64" s="52"/>
      <c r="E64" s="52"/>
      <c r="F64" s="176"/>
      <c r="G64" s="165"/>
      <c r="H64" s="126"/>
    </row>
    <row r="65" spans="1:8" ht="12.75">
      <c r="A65" s="4"/>
      <c r="B65" s="4"/>
      <c r="C65" s="4"/>
      <c r="D65" s="52"/>
      <c r="E65" s="52"/>
      <c r="F65" s="176"/>
      <c r="G65" s="165"/>
      <c r="H65" s="126"/>
    </row>
    <row r="66" spans="1:8" ht="12.75">
      <c r="A66" s="4"/>
      <c r="B66" s="4"/>
      <c r="C66" s="4"/>
      <c r="D66" s="52"/>
      <c r="E66" s="52"/>
      <c r="F66" s="176"/>
      <c r="G66" s="165"/>
      <c r="H66" s="126"/>
    </row>
    <row r="67" spans="1:8" ht="12.75">
      <c r="A67" s="4"/>
      <c r="B67" s="4"/>
      <c r="C67" s="4"/>
      <c r="D67" s="52"/>
      <c r="E67" s="52"/>
      <c r="F67" s="176"/>
      <c r="G67" s="165"/>
      <c r="H67" s="126"/>
    </row>
    <row r="68" spans="1:8" ht="12.75">
      <c r="A68" s="4"/>
      <c r="B68" s="4"/>
      <c r="C68" s="4"/>
      <c r="D68" s="52"/>
      <c r="E68" s="52"/>
      <c r="F68" s="176"/>
      <c r="G68" s="165"/>
      <c r="H68" s="126"/>
    </row>
    <row r="69" spans="1:8" ht="12.75">
      <c r="A69" s="4"/>
      <c r="B69" s="4"/>
      <c r="C69" s="4"/>
      <c r="D69" s="52"/>
      <c r="E69" s="52"/>
      <c r="F69" s="176"/>
      <c r="G69" s="165"/>
      <c r="H69" s="126"/>
    </row>
    <row r="70" spans="1:8" ht="12.75">
      <c r="A70" s="4"/>
      <c r="B70" s="4"/>
      <c r="C70" s="4"/>
      <c r="D70" s="52"/>
      <c r="E70" s="52"/>
      <c r="F70" s="176"/>
      <c r="G70" s="165"/>
      <c r="H70" s="126"/>
    </row>
    <row r="71" spans="1:8" ht="12.75">
      <c r="A71" s="5"/>
      <c r="B71" s="5"/>
      <c r="C71" s="5"/>
      <c r="D71" s="5"/>
      <c r="E71" s="5"/>
      <c r="F71" s="177"/>
      <c r="G71" s="166"/>
      <c r="H71" s="127"/>
    </row>
  </sheetData>
  <sheetProtection/>
  <mergeCells count="5">
    <mergeCell ref="P1:S1"/>
    <mergeCell ref="A58:H58"/>
    <mergeCell ref="A59:H59"/>
    <mergeCell ref="L1:N1"/>
    <mergeCell ref="G1:I1"/>
  </mergeCells>
  <printOptions/>
  <pageMargins left="0.7480314960629921" right="0.7480314960629921" top="1.1811023622047245" bottom="1.1811023622047245" header="0.5118110236220472" footer="0.5118110236220472"/>
  <pageSetup firstPageNumber="1" useFirstPageNumber="1" fitToHeight="999" fitToWidth="1" horizontalDpi="300" verticalDpi="300" orientation="landscape" paperSize="9" scale="54" r:id="rId1"/>
  <headerFooter alignWithMargins="0">
    <oddHeader>&amp;C&amp;"Arial,Pogrubiony"&amp;11PROGNOZA KWOTY DŁUGU MIASTA DĘBLIN NA 2013 ROK I LATA NASTĘPNE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33.57421875" style="0" customWidth="1"/>
    <col min="2" max="2" width="13.421875" style="0" hidden="1" customWidth="1"/>
    <col min="3" max="3" width="13.8515625" style="0" hidden="1" customWidth="1"/>
    <col min="4" max="4" width="13.00390625" style="0" customWidth="1"/>
    <col min="5" max="5" width="13.421875" style="0" customWidth="1"/>
    <col min="6" max="7" width="10.57421875" style="0" customWidth="1"/>
    <col min="8" max="8" width="10.28125" style="0" hidden="1" customWidth="1"/>
    <col min="9" max="9" width="10.421875" style="0" hidden="1" customWidth="1"/>
    <col min="10" max="11" width="10.140625" style="0" hidden="1" customWidth="1"/>
  </cols>
  <sheetData>
    <row r="1" spans="1:5" ht="12.75">
      <c r="A1" s="186" t="s">
        <v>73</v>
      </c>
      <c r="B1" s="186"/>
      <c r="C1" s="186"/>
      <c r="D1" s="186"/>
      <c r="E1" s="186"/>
    </row>
    <row r="2" ht="13.5" thickBot="1"/>
    <row r="3" spans="1:11" ht="12.75">
      <c r="A3" s="14" t="s">
        <v>56</v>
      </c>
      <c r="B3" s="26">
        <v>2011</v>
      </c>
      <c r="C3" s="26">
        <v>2012</v>
      </c>
      <c r="D3" s="26">
        <v>2013</v>
      </c>
      <c r="E3" s="26">
        <v>2014</v>
      </c>
      <c r="F3" s="26">
        <v>2015</v>
      </c>
      <c r="G3" s="26">
        <v>2016</v>
      </c>
      <c r="H3" s="26">
        <v>2017</v>
      </c>
      <c r="I3" s="26">
        <v>2018</v>
      </c>
      <c r="J3" s="26">
        <v>2019</v>
      </c>
      <c r="K3" s="26">
        <v>2020</v>
      </c>
    </row>
    <row r="4" spans="1:11" ht="25.5">
      <c r="A4" s="8" t="s">
        <v>57</v>
      </c>
      <c r="B4" s="58">
        <f>SUM(B5:B6)</f>
        <v>0</v>
      </c>
      <c r="C4" s="58" t="e">
        <f aca="true" t="shared" si="0" ref="C4:K4">SUM(C5:C6)</f>
        <v>#REF!</v>
      </c>
      <c r="D4" s="58">
        <f t="shared" si="0"/>
        <v>2639306</v>
      </c>
      <c r="E4" s="58">
        <f t="shared" si="0"/>
        <v>4050000</v>
      </c>
      <c r="F4" s="58">
        <f t="shared" si="0"/>
        <v>50000</v>
      </c>
      <c r="G4" s="38">
        <f t="shared" si="0"/>
        <v>0</v>
      </c>
      <c r="H4" s="38">
        <f t="shared" si="0"/>
        <v>0</v>
      </c>
      <c r="I4" s="38">
        <f t="shared" si="0"/>
        <v>0</v>
      </c>
      <c r="J4" s="38">
        <f t="shared" si="0"/>
        <v>0</v>
      </c>
      <c r="K4" s="38">
        <f t="shared" si="0"/>
        <v>0</v>
      </c>
    </row>
    <row r="5" spans="1:11" ht="12.75">
      <c r="A5" s="8" t="s">
        <v>58</v>
      </c>
      <c r="B5" s="58">
        <f>'V Przedsięwzięcia'!F8+'V Przedsięwzięcia'!F14+'V Przedsięwzięcia'!F17+'V Przedsięwzięcia'!F20+'V Przedsięwzięcia'!F23+'V Przedsięwzięcia'!F26+'V Przedsięwzięcia'!F29+'V Przedsięwzięcia'!F32+'V Przedsięwzięcia'!F35+'V Przedsięwzięcia'!F38+'V Przedsięwzięcia'!F41+'V Przedsięwzięcia'!F44+'V Przedsięwzięcia'!F47+'V Przedsięwzięcia'!F50+'V Przedsięwzięcia'!F53+'V Przedsięwzięcia'!F56+'V Przedsięwzięcia'!F59+'V Przedsięwzięcia'!F62+'V Przedsięwzięcia'!F65+'V Przedsięwzięcia'!F68+'V Przedsięwzięcia'!F71+'V Przedsięwzięcia'!F74+'V Przedsięwzięcia'!F77+'V Przedsięwzięcia'!F80+'V Przedsięwzięcia'!F83+'V Przedsięwzięcia'!F86+'V Przedsięwzięcia'!F89+'V Przedsięwzięcia'!F92+'V Przedsięwzięcia'!F95+'V Przedsięwzięcia'!F98+'V Przedsięwzięcia'!F101+'V Przedsięwzięcia'!F103</f>
        <v>0</v>
      </c>
      <c r="C5" s="58" t="e">
        <f>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</f>
        <v>#REF!</v>
      </c>
      <c r="D5" s="58">
        <f>'V Przedsięwzięcia'!G8+'V Przedsięwzięcia'!G14+'V Przedsięwzięcia'!G17+'V Przedsięwzięcia'!G20+'V Przedsięwzięcia'!G23+'V Przedsięwzięcia'!G26+'V Przedsięwzięcia'!G29+'V Przedsięwzięcia'!G32+'V Przedsięwzięcia'!G35+'V Przedsięwzięcia'!G38+'V Przedsięwzięcia'!G41+'V Przedsięwzięcia'!G44+'V Przedsięwzięcia'!G47+'V Przedsięwzięcia'!G50+'V Przedsięwzięcia'!G53+'V Przedsięwzięcia'!G56+'V Przedsięwzięcia'!G59+'V Przedsięwzięcia'!G62+'V Przedsięwzięcia'!G65+'V Przedsięwzięcia'!G68+'V Przedsięwzięcia'!G71+'V Przedsięwzięcia'!G74+'V Przedsięwzięcia'!G77+'V Przedsięwzięcia'!G80+'V Przedsięwzięcia'!G83+'V Przedsięwzięcia'!G86+'V Przedsięwzięcia'!G89+'V Przedsięwzięcia'!G92+'V Przedsięwzięcia'!G95+'V Przedsięwzięcia'!G98+'V Przedsięwzięcia'!G101+'V Przedsięwzięcia'!G103</f>
        <v>50000</v>
      </c>
      <c r="E5" s="58">
        <f>'V Przedsięwzięcia'!H8+'V Przedsięwzięcia'!H14+'V Przedsięwzięcia'!H17+'V Przedsięwzięcia'!H20+'V Przedsięwzięcia'!H23+'V Przedsięwzięcia'!H26+'V Przedsięwzięcia'!H29+'V Przedsięwzięcia'!H32+'V Przedsięwzięcia'!H35+'V Przedsięwzięcia'!H38+'V Przedsięwzięcia'!H41+'V Przedsięwzięcia'!H44+'V Przedsięwzięcia'!H47+'V Przedsięwzięcia'!H50+'V Przedsięwzięcia'!H53+'V Przedsięwzięcia'!H56+'V Przedsięwzięcia'!H59+'V Przedsięwzięcia'!H62+'V Przedsięwzięcia'!H65+'V Przedsięwzięcia'!H68+'V Przedsięwzięcia'!H71+'V Przedsięwzięcia'!H74+'V Przedsięwzięcia'!H77+'V Przedsięwzięcia'!H80+'V Przedsięwzięcia'!H83+'V Przedsięwzięcia'!H86+'V Przedsięwzięcia'!H89+'V Przedsięwzięcia'!H92+'V Przedsięwzięcia'!H95+'V Przedsięwzięcia'!H98+'V Przedsięwzięcia'!H101+'V Przedsięwzięcia'!H103</f>
        <v>50000</v>
      </c>
      <c r="F5" s="58">
        <f>'V Przedsięwzięcia'!I8+'V Przedsięwzięcia'!I14+'V Przedsięwzięcia'!I17+'V Przedsięwzięcia'!I20+'V Przedsięwzięcia'!I23+'V Przedsięwzięcia'!I26+'V Przedsięwzięcia'!I29+'V Przedsięwzięcia'!I32+'V Przedsięwzięcia'!I35+'V Przedsięwzięcia'!I38+'V Przedsięwzięcia'!I41+'V Przedsięwzięcia'!I44+'V Przedsięwzięcia'!I47+'V Przedsięwzięcia'!I50+'V Przedsięwzięcia'!I53+'V Przedsięwzięcia'!I56+'V Przedsięwzięcia'!I59+'V Przedsięwzięcia'!I62+'V Przedsięwzięcia'!I65+'V Przedsięwzięcia'!I68+'V Przedsięwzięcia'!I71+'V Przedsięwzięcia'!I74+'V Przedsięwzięcia'!I77+'V Przedsięwzięcia'!I80+'V Przedsięwzięcia'!I83+'V Przedsięwzięcia'!I86+'V Przedsięwzięcia'!I89+'V Przedsięwzięcia'!I92+'V Przedsięwzięcia'!I95+'V Przedsięwzięcia'!I98+'V Przedsięwzięcia'!I101+'V Przedsięwzięcia'!I103</f>
        <v>50000</v>
      </c>
      <c r="G5" s="38">
        <f>'V Przedsięwzięcia'!J8+'V Przedsięwzięcia'!J14+'V Przedsięwzięcia'!J17+'V Przedsięwzięcia'!J20+'V Przedsięwzięcia'!J23+'V Przedsięwzięcia'!J26+'V Przedsięwzięcia'!J29+'V Przedsięwzięcia'!J32+'V Przedsięwzięcia'!J35+'V Przedsięwzięcia'!J38+'V Przedsięwzięcia'!J41+'V Przedsięwzięcia'!J44+'V Przedsięwzięcia'!J47+'V Przedsięwzięcia'!J50+'V Przedsięwzięcia'!J53+'V Przedsięwzięcia'!J56+'V Przedsięwzięcia'!J59+'V Przedsięwzięcia'!J62+'V Przedsięwzięcia'!J65+'V Przedsięwzięcia'!J68+'V Przedsięwzięcia'!J71+'V Przedsięwzięcia'!J74+'V Przedsięwzięcia'!J77+'V Przedsięwzięcia'!J80+'V Przedsięwzięcia'!J83+'V Przedsięwzięcia'!J86+'V Przedsięwzięcia'!J89+'V Przedsięwzięcia'!J92+'V Przedsięwzięcia'!J95+'V Przedsięwzięcia'!J98+'V Przedsięwzięcia'!J101+'V Przedsięwzięcia'!J103</f>
        <v>0</v>
      </c>
      <c r="H5" s="38">
        <f>'V Przedsięwzięcia'!K8+'V Przedsięwzięcia'!K14+'V Przedsięwzięcia'!K17+'V Przedsięwzięcia'!K20+'V Przedsięwzięcia'!K23+'V Przedsięwzięcia'!K26+'V Przedsięwzięcia'!K29+'V Przedsięwzięcia'!K32+'V Przedsięwzięcia'!K35+'V Przedsięwzięcia'!K38+'V Przedsięwzięcia'!K41+'V Przedsięwzięcia'!K44+'V Przedsięwzięcia'!K47+'V Przedsięwzięcia'!K50+'V Przedsięwzięcia'!K53+'V Przedsięwzięcia'!K56+'V Przedsięwzięcia'!K59+'V Przedsięwzięcia'!K62+'V Przedsięwzięcia'!K65+'V Przedsięwzięcia'!K68+'V Przedsięwzięcia'!K71+'V Przedsięwzięcia'!K74+'V Przedsięwzięcia'!K77+'V Przedsięwzięcia'!K80+'V Przedsięwzięcia'!K83+'V Przedsięwzięcia'!K86+'V Przedsięwzięcia'!K89+'V Przedsięwzięcia'!K92+'V Przedsięwzięcia'!K95+'V Przedsięwzięcia'!K98+'V Przedsięwzięcia'!K101+'V Przedsięwzięcia'!K103</f>
        <v>0</v>
      </c>
      <c r="I5" s="38">
        <f>'V Przedsięwzięcia'!L8+'V Przedsięwzięcia'!L14+'V Przedsięwzięcia'!L17+'V Przedsięwzięcia'!L20+'V Przedsięwzięcia'!L23+'V Przedsięwzięcia'!L26+'V Przedsięwzięcia'!L29+'V Przedsięwzięcia'!L32+'V Przedsięwzięcia'!L35+'V Przedsięwzięcia'!L38+'V Przedsięwzięcia'!L41+'V Przedsięwzięcia'!L44+'V Przedsięwzięcia'!L47+'V Przedsięwzięcia'!L50+'V Przedsięwzięcia'!L53+'V Przedsięwzięcia'!L56+'V Przedsięwzięcia'!L59+'V Przedsięwzięcia'!L62+'V Przedsięwzięcia'!L65+'V Przedsięwzięcia'!L68+'V Przedsięwzięcia'!L71+'V Przedsięwzięcia'!L74+'V Przedsięwzięcia'!L77+'V Przedsięwzięcia'!L80+'V Przedsięwzięcia'!L83+'V Przedsięwzięcia'!L86+'V Przedsięwzięcia'!L89+'V Przedsięwzięcia'!L92+'V Przedsięwzięcia'!L95+'V Przedsięwzięcia'!L98+'V Przedsięwzięcia'!L101+'V Przedsięwzięcia'!L103</f>
        <v>0</v>
      </c>
      <c r="J5" s="38">
        <f>'V Przedsięwzięcia'!M8+'V Przedsięwzięcia'!M14+'V Przedsięwzięcia'!M17+'V Przedsięwzięcia'!M20+'V Przedsięwzięcia'!M23+'V Przedsięwzięcia'!M26+'V Przedsięwzięcia'!M29+'V Przedsięwzięcia'!M32+'V Przedsięwzięcia'!M35+'V Przedsięwzięcia'!M38+'V Przedsięwzięcia'!M41+'V Przedsięwzięcia'!M44+'V Przedsięwzięcia'!M47+'V Przedsięwzięcia'!M50+'V Przedsięwzięcia'!M53+'V Przedsięwzięcia'!M56+'V Przedsięwzięcia'!M59+'V Przedsięwzięcia'!M62+'V Przedsięwzięcia'!M65+'V Przedsięwzięcia'!M68+'V Przedsięwzięcia'!M71+'V Przedsięwzięcia'!M74+'V Przedsięwzięcia'!M77+'V Przedsięwzięcia'!M80+'V Przedsięwzięcia'!M83+'V Przedsięwzięcia'!M86+'V Przedsięwzięcia'!M89+'V Przedsięwzięcia'!M92+'V Przedsięwzięcia'!M95+'V Przedsięwzięcia'!M98+'V Przedsięwzięcia'!M101+'V Przedsięwzięcia'!M103</f>
        <v>0</v>
      </c>
      <c r="K5" s="38">
        <f>'V Przedsięwzięcia'!N8+'V Przedsięwzięcia'!N14+'V Przedsięwzięcia'!N17+'V Przedsięwzięcia'!N20+'V Przedsięwzięcia'!N23+'V Przedsięwzięcia'!N26+'V Przedsięwzięcia'!N29+'V Przedsięwzięcia'!N32+'V Przedsięwzięcia'!N35+'V Przedsięwzięcia'!N38+'V Przedsięwzięcia'!N41+'V Przedsięwzięcia'!N44+'V Przedsięwzięcia'!N47+'V Przedsięwzięcia'!N50+'V Przedsięwzięcia'!N53+'V Przedsięwzięcia'!N56+'V Przedsięwzięcia'!N59+'V Przedsięwzięcia'!N62+'V Przedsięwzięcia'!N65+'V Przedsięwzięcia'!N68+'V Przedsięwzięcia'!N71+'V Przedsięwzięcia'!N74+'V Przedsięwzięcia'!N77+'V Przedsięwzięcia'!N80+'V Przedsięwzięcia'!N83+'V Przedsięwzięcia'!N86+'V Przedsięwzięcia'!N89+'V Przedsięwzięcia'!N92+'V Przedsięwzięcia'!N95+'V Przedsięwzięcia'!N98+'V Przedsięwzięcia'!N101+'V Przedsięwzięcia'!N103</f>
        <v>0</v>
      </c>
    </row>
    <row r="6" spans="1:11" ht="12.75">
      <c r="A6" s="8" t="s">
        <v>67</v>
      </c>
      <c r="B6" s="58">
        <f>'V Przedsięwzięcia'!F9+'V Przedsięwzięcia'!F12+'V Przedsięwzięcia'!F15+'V Przedsięwzięcia'!F18+'V Przedsięwzięcia'!F21+'V Przedsięwzięcia'!F24+'V Przedsięwzięcia'!F27+'V Przedsięwzięcia'!F30+'V Przedsięwzięcia'!F33+'V Przedsięwzięcia'!F36+'V Przedsięwzięcia'!F39+'V Przedsięwzięcia'!F42+'V Przedsięwzięcia'!F45+'V Przedsięwzięcia'!F48+'V Przedsięwzięcia'!F51+'V Przedsięwzięcia'!F54+'V Przedsięwzięcia'!F57+'V Przedsięwzięcia'!F60+'V Przedsięwzięcia'!F63+'V Przedsięwzięcia'!F66+'V Przedsięwzięcia'!F69+'V Przedsięwzięcia'!F72+'V Przedsięwzięcia'!F75+'V Przedsięwzięcia'!F78+'V Przedsięwzięcia'!F81+'V Przedsięwzięcia'!F84+'V Przedsięwzięcia'!F87+'V Przedsięwzięcia'!F90+'V Przedsięwzięcia'!F93+'V Przedsięwzięcia'!F96+'V Przedsięwzięcia'!F99+'V Przedsięwzięcia'!F102</f>
        <v>0</v>
      </c>
      <c r="C6" s="58" t="e">
        <f>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Przedsięwzięcia'!#REF!+'V Przedsięwzięcia'!#REF!</f>
        <v>#REF!</v>
      </c>
      <c r="D6" s="58">
        <f>'V Przedsięwzięcia'!G9+'V Przedsięwzięcia'!G12+'V Przedsięwzięcia'!G15+'V Przedsięwzięcia'!G18+'V Przedsięwzięcia'!G21+'V Przedsięwzięcia'!G24+'V Przedsięwzięcia'!G27+'V Przedsięwzięcia'!G30+'V Przedsięwzięcia'!G33+'V Przedsięwzięcia'!G36+'V Przedsięwzięcia'!G39+'V Przedsięwzięcia'!G42+'V Przedsięwzięcia'!G45+'V Przedsięwzięcia'!G48+'V Przedsięwzięcia'!G51+'V Przedsięwzięcia'!G54+'V Przedsięwzięcia'!G57+'V Przedsięwzięcia'!G60+'V Przedsięwzięcia'!G63+'V Przedsięwzięcia'!G66+'V Przedsięwzięcia'!G69+'V Przedsięwzięcia'!G72+'V Przedsięwzięcia'!G75+'V Przedsięwzięcia'!G78+'V Przedsięwzięcia'!G81+'V Przedsięwzięcia'!G84+'V Przedsięwzięcia'!G87+'V Przedsięwzięcia'!G90+'V Przedsięwzięcia'!G93+'V Przedsięwzięcia'!G96+'V Przedsięwzięcia'!G99+'V Przedsięwzięcia'!G102</f>
        <v>2589306</v>
      </c>
      <c r="E6" s="58">
        <f>'V Przedsięwzięcia'!H9+'V Przedsięwzięcia'!H12+'V Przedsięwzięcia'!H15+'V Przedsięwzięcia'!H18+'V Przedsięwzięcia'!H21+'V Przedsięwzięcia'!H24+'V Przedsięwzięcia'!H27+'V Przedsięwzięcia'!H30+'V Przedsięwzięcia'!H33+'V Przedsięwzięcia'!H36+'V Przedsięwzięcia'!H39+'V Przedsięwzięcia'!H42+'V Przedsięwzięcia'!H45+'V Przedsięwzięcia'!H48+'V Przedsięwzięcia'!H51+'V Przedsięwzięcia'!H54+'V Przedsięwzięcia'!H57+'V Przedsięwzięcia'!H60+'V Przedsięwzięcia'!H63+'V Przedsięwzięcia'!H66+'V Przedsięwzięcia'!H69+'V Przedsięwzięcia'!H72+'V Przedsięwzięcia'!H75+'V Przedsięwzięcia'!H78+'V Przedsięwzięcia'!H81+'V Przedsięwzięcia'!H84+'V Przedsięwzięcia'!H87+'V Przedsięwzięcia'!H90+'V Przedsięwzięcia'!H93+'V Przedsięwzięcia'!H96+'V Przedsięwzięcia'!H99+'V Przedsięwzięcia'!H102</f>
        <v>4000000</v>
      </c>
      <c r="F6" s="58">
        <f>'V Przedsięwzięcia'!I9+'V Przedsięwzięcia'!I12+'V Przedsięwzięcia'!I15+'V Przedsięwzięcia'!I18+'V Przedsięwzięcia'!I21+'V Przedsięwzięcia'!I24+'V Przedsięwzięcia'!I27+'V Przedsięwzięcia'!I30+'V Przedsięwzięcia'!I33+'V Przedsięwzięcia'!I36+'V Przedsięwzięcia'!I39+'V Przedsięwzięcia'!I42+'V Przedsięwzięcia'!I45+'V Przedsięwzięcia'!I48+'V Przedsięwzięcia'!I51+'V Przedsięwzięcia'!I54+'V Przedsięwzięcia'!I57+'V Przedsięwzięcia'!I60+'V Przedsięwzięcia'!I63+'V Przedsięwzięcia'!I66+'V Przedsięwzięcia'!I69+'V Przedsięwzięcia'!I72+'V Przedsięwzięcia'!I75+'V Przedsięwzięcia'!I78+'V Przedsięwzięcia'!I81+'V Przedsięwzięcia'!I84+'V Przedsięwzięcia'!I87+'V Przedsięwzięcia'!I90+'V Przedsięwzięcia'!I93+'V Przedsięwzięcia'!I96+'V Przedsięwzięcia'!I99+'V Przedsięwzięcia'!I102</f>
        <v>0</v>
      </c>
      <c r="G6" s="38">
        <f>'V Przedsięwzięcia'!J9+'V Przedsięwzięcia'!J15+'V Przedsięwzięcia'!J18+'V Przedsięwzięcia'!J21+'V Przedsięwzięcia'!J24+'V Przedsięwzięcia'!J27+'V Przedsięwzięcia'!J30+'V Przedsięwzięcia'!J33+'V Przedsięwzięcia'!J36+'V Przedsięwzięcia'!J39+'V Przedsięwzięcia'!J42+'V Przedsięwzięcia'!J45+'V Przedsięwzięcia'!J48+'V Przedsięwzięcia'!J51+'V Przedsięwzięcia'!J54+'V Przedsięwzięcia'!J57+'V Przedsięwzięcia'!J60+'V Przedsięwzięcia'!J63+'V Przedsięwzięcia'!J66+'V Przedsięwzięcia'!J69+'V Przedsięwzięcia'!J72+'V Przedsięwzięcia'!J75+'V Przedsięwzięcia'!J78+'V Przedsięwzięcia'!J81+'V Przedsięwzięcia'!J84+'V Przedsięwzięcia'!J87+'V Przedsięwzięcia'!J90+'V Przedsięwzięcia'!J93+'V Przedsięwzięcia'!J96+'V Przedsięwzięcia'!J99+'V Przedsięwzięcia'!J102</f>
        <v>0</v>
      </c>
      <c r="H6" s="38">
        <f>'V Przedsięwzięcia'!K9+'V Przedsięwzięcia'!K15+'V Przedsięwzięcia'!K18+'V Przedsięwzięcia'!K21+'V Przedsięwzięcia'!K24+'V Przedsięwzięcia'!K27+'V Przedsięwzięcia'!K30+'V Przedsięwzięcia'!K33+'V Przedsięwzięcia'!K36+'V Przedsięwzięcia'!K39+'V Przedsięwzięcia'!K42+'V Przedsięwzięcia'!K45+'V Przedsięwzięcia'!K48+'V Przedsięwzięcia'!K51+'V Przedsięwzięcia'!K54+'V Przedsięwzięcia'!K57+'V Przedsięwzięcia'!K60+'V Przedsięwzięcia'!K63+'V Przedsięwzięcia'!K66+'V Przedsięwzięcia'!K69+'V Przedsięwzięcia'!K72+'V Przedsięwzięcia'!K75+'V Przedsięwzięcia'!K78+'V Przedsięwzięcia'!K81+'V Przedsięwzięcia'!K84+'V Przedsięwzięcia'!K87+'V Przedsięwzięcia'!K90+'V Przedsięwzięcia'!K93+'V Przedsięwzięcia'!K96+'V Przedsięwzięcia'!K99+'V Przedsięwzięcia'!K102</f>
        <v>0</v>
      </c>
      <c r="I6" s="38">
        <f>'V Przedsięwzięcia'!L9+'V Przedsięwzięcia'!L15+'V Przedsięwzięcia'!L18+'V Przedsięwzięcia'!L21+'V Przedsięwzięcia'!L24+'V Przedsięwzięcia'!L27+'V Przedsięwzięcia'!L30+'V Przedsięwzięcia'!L33+'V Przedsięwzięcia'!L36+'V Przedsięwzięcia'!L39+'V Przedsięwzięcia'!L42+'V Przedsięwzięcia'!L45+'V Przedsięwzięcia'!L48+'V Przedsięwzięcia'!L51+'V Przedsięwzięcia'!L54+'V Przedsięwzięcia'!L57+'V Przedsięwzięcia'!L60+'V Przedsięwzięcia'!L63+'V Przedsięwzięcia'!L66+'V Przedsięwzięcia'!L69+'V Przedsięwzięcia'!L72+'V Przedsięwzięcia'!L75+'V Przedsięwzięcia'!L78+'V Przedsięwzięcia'!L81+'V Przedsięwzięcia'!L84+'V Przedsięwzięcia'!L87+'V Przedsięwzięcia'!L90+'V Przedsięwzięcia'!L93+'V Przedsięwzięcia'!L96+'V Przedsięwzięcia'!L99+'V Przedsięwzięcia'!L102</f>
        <v>0</v>
      </c>
      <c r="J6" s="38">
        <f>'V Przedsięwzięcia'!M9+'V Przedsięwzięcia'!M15+'V Przedsięwzięcia'!M18+'V Przedsięwzięcia'!M21+'V Przedsięwzięcia'!M24+'V Przedsięwzięcia'!M27+'V Przedsięwzięcia'!M30+'V Przedsięwzięcia'!M33+'V Przedsięwzięcia'!M36+'V Przedsięwzięcia'!M39+'V Przedsięwzięcia'!M42+'V Przedsięwzięcia'!M45+'V Przedsięwzięcia'!M48+'V Przedsięwzięcia'!M51+'V Przedsięwzięcia'!M54+'V Przedsięwzięcia'!M57+'V Przedsięwzięcia'!M60+'V Przedsięwzięcia'!M63+'V Przedsięwzięcia'!M66+'V Przedsięwzięcia'!M69+'V Przedsięwzięcia'!M72+'V Przedsięwzięcia'!M75+'V Przedsięwzięcia'!M78+'V Przedsięwzięcia'!M81+'V Przedsięwzięcia'!M84+'V Przedsięwzięcia'!M87+'V Przedsięwzięcia'!M90+'V Przedsięwzięcia'!M93+'V Przedsięwzięcia'!M96+'V Przedsięwzięcia'!M99+'V Przedsięwzięcia'!M102</f>
        <v>0</v>
      </c>
      <c r="K6" s="38">
        <f>'V Przedsięwzięcia'!N9+'V Przedsięwzięcia'!N15+'V Przedsięwzięcia'!N18+'V Przedsięwzięcia'!N21+'V Przedsięwzięcia'!N24+'V Przedsięwzięcia'!N27+'V Przedsięwzięcia'!N30+'V Przedsięwzięcia'!N33+'V Przedsięwzięcia'!N36+'V Przedsięwzięcia'!N39+'V Przedsięwzięcia'!N42+'V Przedsięwzięcia'!N45+'V Przedsięwzięcia'!N48+'V Przedsięwzięcia'!N51+'V Przedsięwzięcia'!N54+'V Przedsięwzięcia'!N57+'V Przedsięwzięcia'!N60+'V Przedsięwzięcia'!N63+'V Przedsięwzięcia'!N66+'V Przedsięwzięcia'!N69+'V Przedsięwzięcia'!N72+'V Przedsięwzięcia'!N75+'V Przedsięwzięcia'!N78+'V Przedsięwzięcia'!N81+'V Przedsięwzięcia'!N84+'V Przedsięwzięcia'!N87+'V Przedsięwzięcia'!N90+'V Przedsięwzięcia'!N93+'V Przedsięwzięcia'!N96+'V Przedsięwzięcia'!N99+'V Przedsięwzięcia'!N102</f>
        <v>0</v>
      </c>
    </row>
    <row r="7" spans="1:11" ht="25.5">
      <c r="A7" s="8" t="s">
        <v>59</v>
      </c>
      <c r="B7" s="82">
        <v>22401930</v>
      </c>
      <c r="C7" s="82"/>
      <c r="D7" s="58">
        <v>24548315</v>
      </c>
      <c r="E7" s="58">
        <f aca="true" t="shared" si="1" ref="E7:K7">(D7*1%)+D7</f>
        <v>24793798.15</v>
      </c>
      <c r="F7" s="58">
        <f t="shared" si="1"/>
        <v>25041736.1315</v>
      </c>
      <c r="G7" s="58">
        <f t="shared" si="1"/>
        <v>25292153.492815</v>
      </c>
      <c r="H7" s="38">
        <f t="shared" si="1"/>
        <v>25545075.02774315</v>
      </c>
      <c r="I7" s="38">
        <f t="shared" si="1"/>
        <v>25800525.77802058</v>
      </c>
      <c r="J7" s="38">
        <f t="shared" si="1"/>
        <v>26058531.035800785</v>
      </c>
      <c r="K7" s="38">
        <f t="shared" si="1"/>
        <v>26319116.34615879</v>
      </c>
    </row>
    <row r="8" spans="1:11" ht="26.25" thickBot="1">
      <c r="A8" s="9" t="s">
        <v>125</v>
      </c>
      <c r="B8" s="84">
        <v>4086518</v>
      </c>
      <c r="C8" s="76"/>
      <c r="D8" s="58">
        <v>4455523</v>
      </c>
      <c r="E8" s="58">
        <f aca="true" t="shared" si="2" ref="E8:K8">(D8*1%)+D8</f>
        <v>4500078.23</v>
      </c>
      <c r="F8" s="58">
        <f t="shared" si="2"/>
        <v>4545079.0123000005</v>
      </c>
      <c r="G8" s="58">
        <f t="shared" si="2"/>
        <v>4590529.802423</v>
      </c>
      <c r="H8" s="38">
        <f t="shared" si="2"/>
        <v>4636435.10044723</v>
      </c>
      <c r="I8" s="38">
        <f t="shared" si="2"/>
        <v>4682799.451451702</v>
      </c>
      <c r="J8" s="38">
        <f t="shared" si="2"/>
        <v>4729627.4459662195</v>
      </c>
      <c r="K8" s="38">
        <f t="shared" si="2"/>
        <v>4776923.720425881</v>
      </c>
    </row>
    <row r="9" ht="12.75">
      <c r="A9" s="6"/>
    </row>
    <row r="10" ht="24.75" customHeight="1" hidden="1" thickBot="1">
      <c r="A10" s="6"/>
    </row>
    <row r="11" spans="1:2" ht="13.5" hidden="1" thickBot="1">
      <c r="A11" s="42" t="s">
        <v>108</v>
      </c>
      <c r="B11" s="36">
        <f>COUNTIF(B13:K16,"błąd")</f>
        <v>0</v>
      </c>
    </row>
    <row r="12" ht="12.75" hidden="1">
      <c r="A12" s="6"/>
    </row>
    <row r="13" spans="1:11" ht="12.75" hidden="1" outlineLevel="1">
      <c r="A13" s="34" t="s">
        <v>58</v>
      </c>
      <c r="B13" s="7">
        <f>IF(B5&lt;='I Prognoza kwoty długu'!E10,"","błąd")</f>
      </c>
      <c r="C13" s="7" t="e">
        <f>IF(C5&lt;='I Prognoza kwoty długu'!F10,"","błąd")</f>
        <v>#REF!</v>
      </c>
      <c r="D13" s="7">
        <f>IF(D5&lt;='I Prognoza kwoty długu'!G10,"","błąd")</f>
      </c>
      <c r="E13" s="7">
        <f>IF(E5&lt;='I Prognoza kwoty długu'!H10,"","błąd")</f>
      </c>
      <c r="F13" s="7">
        <f>IF(F5&lt;='I Prognoza kwoty długu'!I10,"","błąd")</f>
      </c>
      <c r="G13" s="7">
        <f>IF(G5&lt;='I Prognoza kwoty długu'!J10,"","błąd")</f>
      </c>
      <c r="H13" s="7">
        <f>IF(H5&lt;='I Prognoza kwoty długu'!K10,"","błąd")</f>
      </c>
      <c r="I13" s="7">
        <f>IF(I5&lt;='I Prognoza kwoty długu'!L10,"","błąd")</f>
      </c>
      <c r="J13" s="7">
        <f>IF(J5&lt;='I Prognoza kwoty długu'!M10,"","błąd")</f>
      </c>
      <c r="K13" s="7">
        <f>IF(K5&lt;='I Prognoza kwoty długu'!N10,"","błąd")</f>
      </c>
    </row>
    <row r="14" spans="1:11" ht="12.75" hidden="1" outlineLevel="1">
      <c r="A14" s="34" t="s">
        <v>67</v>
      </c>
      <c r="B14" s="7">
        <f>IF(B6&lt;='I Prognoza kwoty długu'!E11,"","błąd")</f>
      </c>
      <c r="C14" s="7" t="e">
        <f>IF(C6&lt;='I Prognoza kwoty długu'!F11,"","błąd")</f>
        <v>#REF!</v>
      </c>
      <c r="D14" s="7">
        <f>IF(D6&lt;='I Prognoza kwoty długu'!G11,"","błąd")</f>
      </c>
      <c r="E14" s="7">
        <f>IF(E6&lt;='I Prognoza kwoty długu'!H11,"","błąd")</f>
      </c>
      <c r="F14" s="7">
        <f>IF(F6&lt;='I Prognoza kwoty długu'!I11,"","błąd")</f>
      </c>
      <c r="G14" s="7">
        <f>IF(G6&lt;='I Prognoza kwoty długu'!J11,"","błąd")</f>
      </c>
      <c r="H14" s="7">
        <f>IF(H6&lt;='I Prognoza kwoty długu'!K11,"","błąd")</f>
      </c>
      <c r="I14" s="7">
        <f>IF(I6&lt;='I Prognoza kwoty długu'!L11,"","błąd")</f>
      </c>
      <c r="J14" s="7">
        <f>IF(J6&lt;='I Prognoza kwoty długu'!M11,"","błąd")</f>
      </c>
      <c r="K14" s="7">
        <f>IF(K6&lt;='I Prognoza kwoty długu'!N11,"","błąd")</f>
      </c>
    </row>
    <row r="15" spans="1:11" ht="25.5" hidden="1" outlineLevel="1">
      <c r="A15" s="34" t="s">
        <v>59</v>
      </c>
      <c r="B15" s="7">
        <f>IF(OR((B7&lt;'I Prognoza kwoty długu'!E10),(B7="")),"","błąd")</f>
      </c>
      <c r="C15" s="7">
        <f>IF(OR((C7&lt;'I Prognoza kwoty długu'!F10),(C7="")),"","błąd")</f>
      </c>
      <c r="D15" s="7">
        <f>IF(OR((D7&lt;'I Prognoza kwoty długu'!G10),(D7="")),"","błąd")</f>
      </c>
      <c r="E15" s="7">
        <f>IF(OR((E7&lt;'I Prognoza kwoty długu'!H10),(E7="")),"","błąd")</f>
      </c>
      <c r="F15" s="7">
        <f>IF(OR((F7&lt;'I Prognoza kwoty długu'!I10),(F7="")),"","błąd")</f>
      </c>
      <c r="G15" s="7">
        <f>IF(OR((G7&lt;'I Prognoza kwoty długu'!J10),(G7="")),"","błąd")</f>
      </c>
      <c r="H15" s="7">
        <f>IF(OR((H7&lt;'I Prognoza kwoty długu'!K10),(H7="")),"","błąd")</f>
      </c>
      <c r="I15" s="7">
        <f>IF(OR((I7&lt;'I Prognoza kwoty długu'!L10),(I7="")),"","błąd")</f>
      </c>
      <c r="J15" s="7">
        <f>IF(OR((J7&lt;'I Prognoza kwoty długu'!M10),(J7="")),"","błąd")</f>
      </c>
      <c r="K15" s="7">
        <f>IF(OR((K7&lt;'I Prognoza kwoty długu'!N10),(K7="")),"","błąd")</f>
      </c>
    </row>
    <row r="16" spans="1:11" ht="25.5" hidden="1" outlineLevel="1">
      <c r="A16" s="34" t="s">
        <v>60</v>
      </c>
      <c r="B16" s="7">
        <f>IF(OR((B8&lt;'I Prognoza kwoty długu'!E9),(B8="")),"","błąd")</f>
      </c>
      <c r="C16" s="7">
        <f>IF(OR((C8&lt;'I Prognoza kwoty długu'!F9),(C8="")),"","błąd")</f>
      </c>
      <c r="D16" s="7">
        <f>IF(OR((D8&lt;'I Prognoza kwoty długu'!G9),(D8="")),"","błąd")</f>
      </c>
      <c r="E16" s="7">
        <f>IF(OR((E8&lt;'I Prognoza kwoty długu'!H9),(E8="")),"","błąd")</f>
      </c>
      <c r="F16" s="7">
        <f>IF(OR((F8&lt;'I Prognoza kwoty długu'!I9),(F8="")),"","błąd")</f>
      </c>
      <c r="G16" s="7">
        <f>IF(OR((G8&lt;'I Prognoza kwoty długu'!J9),(G8="")),"","błąd")</f>
      </c>
      <c r="H16" s="7">
        <f>IF(OR((H8&lt;'I Prognoza kwoty długu'!K9),(H8="")),"","błąd")</f>
      </c>
      <c r="I16" s="7">
        <f>IF(OR((I8&lt;'I Prognoza kwoty długu'!L9),(I8="")),"","błąd")</f>
      </c>
      <c r="J16" s="7">
        <f>IF(OR((J8&lt;'I Prognoza kwoty długu'!M9),(J8="")),"","błąd")</f>
      </c>
      <c r="K16" s="7">
        <f>IF(OR((K8&lt;'I Prognoza kwoty długu'!N9),(K8="")),"","błąd")</f>
      </c>
    </row>
    <row r="17" ht="12.75" collapsed="1">
      <c r="A17" s="6"/>
    </row>
    <row r="18" ht="12.75">
      <c r="A18" s="6"/>
    </row>
    <row r="19" ht="12.75">
      <c r="A19" s="6"/>
    </row>
  </sheetData>
  <sheetProtection/>
  <mergeCells count="1">
    <mergeCell ref="A1:E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47" sqref="A47"/>
    </sheetView>
  </sheetViews>
  <sheetFormatPr defaultColWidth="9.140625" defaultRowHeight="12.75" outlineLevelRow="1"/>
  <cols>
    <col min="1" max="1" width="46.8515625" style="0" customWidth="1"/>
    <col min="2" max="2" width="12.7109375" style="0" customWidth="1"/>
    <col min="3" max="3" width="12.00390625" style="0" customWidth="1"/>
    <col min="4" max="5" width="11.00390625" style="0" customWidth="1"/>
    <col min="6" max="6" width="11.57421875" style="0" customWidth="1"/>
  </cols>
  <sheetData>
    <row r="1" spans="1:5" ht="12.75">
      <c r="A1" s="186" t="s">
        <v>74</v>
      </c>
      <c r="B1" s="186"/>
      <c r="C1" s="186"/>
      <c r="D1" s="186"/>
      <c r="E1" s="186"/>
    </row>
    <row r="2" ht="13.5" thickBot="1"/>
    <row r="3" spans="1:11" ht="12.75">
      <c r="A3" s="15" t="s">
        <v>56</v>
      </c>
      <c r="B3" s="26">
        <v>2011</v>
      </c>
      <c r="C3" s="26">
        <v>2012</v>
      </c>
      <c r="D3" s="26">
        <v>2013</v>
      </c>
      <c r="E3" s="26">
        <v>2014</v>
      </c>
      <c r="F3" s="26">
        <v>2015</v>
      </c>
      <c r="G3" s="26">
        <v>2016</v>
      </c>
      <c r="H3" s="26">
        <v>2017</v>
      </c>
      <c r="I3" s="26">
        <v>2018</v>
      </c>
      <c r="J3" s="26">
        <v>2019</v>
      </c>
      <c r="K3" s="26">
        <v>2020</v>
      </c>
    </row>
    <row r="4" spans="1:11" ht="12.75">
      <c r="A4" s="8" t="s">
        <v>61</v>
      </c>
      <c r="B4" s="38">
        <f>IF('I Prognoza kwoty długu'!E12&gt;0,'I Prognoza kwoty długu'!E12,"-")</f>
        <v>1517194</v>
      </c>
      <c r="C4" s="38" t="str">
        <f>IF('I Prognoza kwoty długu'!F12&gt;0,'I Prognoza kwoty długu'!F12,"-")</f>
        <v>-</v>
      </c>
      <c r="D4" s="38" t="str">
        <f>IF('I Prognoza kwoty długu'!G12&gt;0,'I Prognoza kwoty długu'!G12,"-")</f>
        <v>-</v>
      </c>
      <c r="E4" s="38">
        <f>IF('I Prognoza kwoty długu'!H12&gt;0,'I Prognoza kwoty długu'!H12,"-")</f>
        <v>1425000</v>
      </c>
      <c r="F4" s="38">
        <f>IF('I Prognoza kwoty długu'!I12&gt;0,'I Prognoza kwoty długu'!I12,"-")</f>
        <v>1850000</v>
      </c>
      <c r="G4" s="38">
        <f>IF('I Prognoza kwoty długu'!J12&gt;0,'I Prognoza kwoty długu'!J12,"-")</f>
        <v>1800000</v>
      </c>
      <c r="H4" s="38">
        <f>IF('I Prognoza kwoty długu'!K12&gt;0,'I Prognoza kwoty długu'!K12,"-")</f>
        <v>1100000</v>
      </c>
      <c r="I4" s="38">
        <f>IF('I Prognoza kwoty długu'!L12&gt;0,'I Prognoza kwoty długu'!L12,"-")</f>
        <v>2050000</v>
      </c>
      <c r="J4" s="38">
        <f>IF('I Prognoza kwoty długu'!M12&gt;0,'I Prognoza kwoty długu'!M12,"-")</f>
        <v>2000000</v>
      </c>
      <c r="K4" s="38">
        <f>IF('I Prognoza kwoty długu'!N12&gt;0,'I Prognoza kwoty długu'!N12,"-")</f>
        <v>2050000</v>
      </c>
    </row>
    <row r="5" spans="1:11" ht="12.75">
      <c r="A5" s="8" t="s">
        <v>62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8" t="s">
        <v>63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8" t="s">
        <v>64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2.75">
      <c r="A8" s="8" t="s">
        <v>65</v>
      </c>
      <c r="B8" s="38" t="str">
        <f>IF('I Prognoza kwoty długu'!E12&lt;0,'I Prognoza kwoty długu'!E12,"-")</f>
        <v>-</v>
      </c>
      <c r="C8" s="38">
        <f>IF('I Prognoza kwoty długu'!F12&lt;0,'I Prognoza kwoty długu'!F12,"-")</f>
        <v>-684235</v>
      </c>
      <c r="D8" s="38">
        <f>IF('I Prognoza kwoty długu'!G12&lt;0,'I Prognoza kwoty długu'!G12,"-")</f>
        <v>-4955000</v>
      </c>
      <c r="E8" s="38" t="str">
        <f>IF('I Prognoza kwoty długu'!H12&lt;0,'I Prognoza kwoty długu'!H12,"-")</f>
        <v>-</v>
      </c>
      <c r="F8" s="38" t="str">
        <f>IF('I Prognoza kwoty długu'!I12&lt;0,'I Prognoza kwoty długu'!I12,"-")</f>
        <v>-</v>
      </c>
      <c r="G8" s="38" t="str">
        <f>IF('I Prognoza kwoty długu'!J12&lt;0,'I Prognoza kwoty długu'!J12,"-")</f>
        <v>-</v>
      </c>
      <c r="H8" s="38" t="str">
        <f>IF('I Prognoza kwoty długu'!K12&lt;0,'I Prognoza kwoty długu'!K12,"-")</f>
        <v>-</v>
      </c>
      <c r="I8" s="38" t="str">
        <f>IF('I Prognoza kwoty długu'!L12&lt;0,'I Prognoza kwoty długu'!L12,"-")</f>
        <v>-</v>
      </c>
      <c r="J8" s="38" t="str">
        <f>IF('I Prognoza kwoty długu'!M12&lt;0,'I Prognoza kwoty długu'!M12,"-")</f>
        <v>-</v>
      </c>
      <c r="K8" s="38" t="str">
        <f>IF('I Prognoza kwoty długu'!N12&lt;0,'I Prognoza kwoty długu'!N12,"-")</f>
        <v>-</v>
      </c>
    </row>
    <row r="9" spans="1:11" ht="12.75">
      <c r="A9" s="8" t="s">
        <v>66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2.75">
      <c r="A10" s="8" t="s">
        <v>68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.75">
      <c r="A11" s="8" t="s">
        <v>69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75">
      <c r="A12" s="8" t="s">
        <v>70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3.5" thickBot="1">
      <c r="A13" s="9" t="s">
        <v>71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5" ht="13.5" thickBot="1"/>
    <row r="16" spans="1:2" ht="13.5" thickBot="1">
      <c r="A16" s="37" t="s">
        <v>109</v>
      </c>
      <c r="B16" s="35">
        <f>COUNTIF(B18:K25,"błąd")</f>
        <v>0</v>
      </c>
    </row>
    <row r="18" spans="1:11" ht="12.75" hidden="1" outlineLevel="1">
      <c r="A18" s="7" t="s">
        <v>62</v>
      </c>
      <c r="B18" s="7">
        <f>IF(OR((AND('I Prognoza kwoty długu'!E12&gt;0,('I Prognoza kwoty długu'!E25+'I Prognoza kwoty długu'!E27)&gt;='III Nadwyżka|deficyt'!B5)),(B5="")),"","błąd")</f>
      </c>
      <c r="C18" s="7">
        <f>IF(OR((AND('I Prognoza kwoty długu'!F12&gt;0,('I Prognoza kwoty długu'!F25+'I Prognoza kwoty długu'!F27)&gt;='III Nadwyżka|deficyt'!C5)),(C5="")),"","błąd")</f>
      </c>
      <c r="D18" s="7">
        <f>IF(OR((AND('I Prognoza kwoty długu'!G12&gt;0,('I Prognoza kwoty długu'!G25+'I Prognoza kwoty długu'!G27)&gt;='III Nadwyżka|deficyt'!D5)),(D5="")),"","błąd")</f>
      </c>
      <c r="E18" s="7">
        <f>IF(OR((AND('I Prognoza kwoty długu'!H12&gt;0,('I Prognoza kwoty długu'!H25+'I Prognoza kwoty długu'!H27)&gt;='III Nadwyżka|deficyt'!E5)),(E5="")),"","błąd")</f>
      </c>
      <c r="F18" s="7">
        <f>IF(OR((AND('I Prognoza kwoty długu'!I12&gt;0,('I Prognoza kwoty długu'!I25+'I Prognoza kwoty długu'!I27)&gt;='III Nadwyżka|deficyt'!F5)),(F5="")),"","błąd")</f>
      </c>
      <c r="G18" s="7">
        <f>IF(OR((AND('I Prognoza kwoty długu'!J12&gt;0,('I Prognoza kwoty długu'!J25+'I Prognoza kwoty długu'!J27)&gt;='III Nadwyżka|deficyt'!G5)),(G5="")),"","błąd")</f>
      </c>
      <c r="H18" s="7">
        <f>IF(OR((AND('I Prognoza kwoty długu'!K12&gt;0,('I Prognoza kwoty długu'!K25+'I Prognoza kwoty długu'!K27)&gt;='III Nadwyżka|deficyt'!H5)),(H5="")),"","błąd")</f>
      </c>
      <c r="I18" s="7">
        <f>IF(OR((AND('I Prognoza kwoty długu'!L12&gt;0,('I Prognoza kwoty długu'!L25+'I Prognoza kwoty długu'!L27)&gt;='III Nadwyżka|deficyt'!I5)),(I5="")),"","błąd")</f>
      </c>
      <c r="J18" s="7">
        <f>IF(OR((AND('I Prognoza kwoty długu'!M12&gt;0,('I Prognoza kwoty długu'!M25+'I Prognoza kwoty długu'!M27)&gt;='III Nadwyżka|deficyt'!J5)),(J5="")),"","błąd")</f>
      </c>
      <c r="K18" s="7">
        <f>IF(OR((AND('I Prognoza kwoty długu'!N12&gt;0,('I Prognoza kwoty długu'!N25+'I Prognoza kwoty długu'!N27)&gt;='III Nadwyżka|deficyt'!K5)),(K5="")),"","błąd")</f>
      </c>
    </row>
    <row r="19" spans="1:11" ht="12.75" hidden="1" outlineLevel="1">
      <c r="A19" s="7" t="s">
        <v>63</v>
      </c>
      <c r="B19" s="7">
        <f>IF(OR((AND('I Prognoza kwoty długu'!E12&gt;0,'I Prognoza kwoty długu'!E30&gt;='III Nadwyżka|deficyt'!B6)),(B6="")),"","błąd")</f>
      </c>
      <c r="C19" s="7">
        <f>IF(OR((AND('I Prognoza kwoty długu'!F12&gt;0,'I Prognoza kwoty długu'!F30&gt;='III Nadwyżka|deficyt'!C6)),(C6="")),"","błąd")</f>
      </c>
      <c r="D19" s="7">
        <f>IF(OR((AND('I Prognoza kwoty długu'!G12&gt;0,'I Prognoza kwoty długu'!G30&gt;='III Nadwyżka|deficyt'!D6)),(D6="")),"","błąd")</f>
      </c>
      <c r="E19" s="7">
        <f>IF(OR((AND('I Prognoza kwoty długu'!H12&gt;0,'I Prognoza kwoty długu'!H30&gt;='III Nadwyżka|deficyt'!E6)),(E6="")),"","błąd")</f>
      </c>
      <c r="F19" s="7">
        <f>IF(OR((AND('I Prognoza kwoty długu'!I12&gt;0,'I Prognoza kwoty długu'!I30&gt;='III Nadwyżka|deficyt'!F6)),(F6="")),"","błąd")</f>
      </c>
      <c r="G19" s="7">
        <f>IF(OR((AND('I Prognoza kwoty długu'!J12&gt;0,'I Prognoza kwoty długu'!J30&gt;='III Nadwyżka|deficyt'!G6)),(G6="")),"","błąd")</f>
      </c>
      <c r="H19" s="7">
        <f>IF(OR((AND('I Prognoza kwoty długu'!K12&gt;0,'I Prognoza kwoty długu'!K30&gt;='III Nadwyżka|deficyt'!H6)),(H6="")),"","błąd")</f>
      </c>
      <c r="I19" s="7">
        <f>IF(OR((AND('I Prognoza kwoty długu'!L12&gt;0,'I Prognoza kwoty długu'!L30&gt;='III Nadwyżka|deficyt'!I6)),(I6="")),"","błąd")</f>
      </c>
      <c r="J19" s="7">
        <f>IF(OR((AND('I Prognoza kwoty długu'!M12&gt;0,'I Prognoza kwoty długu'!M30&gt;='III Nadwyżka|deficyt'!J6)),(J6="")),"","błąd")</f>
      </c>
      <c r="K19" s="7">
        <f>IF(OR((AND('I Prognoza kwoty długu'!N12&gt;0,'I Prognoza kwoty długu'!N30&gt;='III Nadwyżka|deficyt'!K6)),(K6="")),"","błąd")</f>
      </c>
    </row>
    <row r="20" spans="1:11" ht="12.75" hidden="1" outlineLevel="1">
      <c r="A20" s="7" t="s">
        <v>64</v>
      </c>
      <c r="B20" s="7">
        <f>IF(OR((AND('I Prognoza kwoty długu'!E12&gt;0,'I Prognoza kwoty długu'!E29&gt;='III Nadwyżka|deficyt'!B7)),(B7="")),"","błąd")</f>
      </c>
      <c r="C20" s="7">
        <f>IF(OR((AND('I Prognoza kwoty długu'!F12&gt;0,'I Prognoza kwoty długu'!F29&gt;='III Nadwyżka|deficyt'!C7)),(C7="")),"","błąd")</f>
      </c>
      <c r="D20" s="7">
        <f>IF(OR((AND('I Prognoza kwoty długu'!G12&gt;0,'I Prognoza kwoty długu'!G29&gt;='III Nadwyżka|deficyt'!D7)),(D7="")),"","błąd")</f>
      </c>
      <c r="E20" s="7">
        <f>IF(OR((AND('I Prognoza kwoty długu'!H12&gt;0,'I Prognoza kwoty długu'!H29&gt;='III Nadwyżka|deficyt'!E7)),(E7="")),"","błąd")</f>
      </c>
      <c r="F20" s="7">
        <f>IF(OR((AND('I Prognoza kwoty długu'!I12&gt;0,'I Prognoza kwoty długu'!I29&gt;='III Nadwyżka|deficyt'!F7)),(F7="")),"","błąd")</f>
      </c>
      <c r="G20" s="7">
        <f>IF(OR((AND('I Prognoza kwoty długu'!J12&gt;0,'I Prognoza kwoty długu'!J29&gt;='III Nadwyżka|deficyt'!G7)),(G7="")),"","błąd")</f>
      </c>
      <c r="H20" s="7">
        <f>IF(OR((AND('I Prognoza kwoty długu'!K12&gt;0,'I Prognoza kwoty długu'!K29&gt;='III Nadwyżka|deficyt'!H7)),(H7="")),"","błąd")</f>
      </c>
      <c r="I20" s="7">
        <f>IF(OR((AND('I Prognoza kwoty długu'!L12&gt;0,'I Prognoza kwoty długu'!L29&gt;='III Nadwyżka|deficyt'!I7)),(I7="")),"","błąd")</f>
      </c>
      <c r="J20" s="7">
        <f>IF(OR((AND('I Prognoza kwoty długu'!M12&gt;0,'I Prognoza kwoty długu'!M29&gt;='III Nadwyżka|deficyt'!J7)),(J7="")),"","błąd")</f>
      </c>
      <c r="K20" s="7">
        <f>IF(OR((AND('I Prognoza kwoty długu'!N12&gt;0,'I Prognoza kwoty długu'!N29&gt;='III Nadwyżka|deficyt'!K7)),(K7="")),"","błąd")</f>
      </c>
    </row>
    <row r="21" spans="1:11" ht="12.75" hidden="1" outlineLevel="1">
      <c r="A21" s="7" t="s">
        <v>66</v>
      </c>
      <c r="B21" s="7">
        <f>IF(OR((AND('I Prognoza kwoty długu'!E12&lt;0,('I Prognoza kwoty długu'!E15+'I Prognoza kwoty długu'!E17)&gt;='III Nadwyżka|deficyt'!B9)),(B9="")),"","błąd")</f>
      </c>
      <c r="C21" s="7">
        <f>IF(OR((AND('I Prognoza kwoty długu'!F12&lt;0,('I Prognoza kwoty długu'!F15+'I Prognoza kwoty długu'!F17)&gt;='III Nadwyżka|deficyt'!C9)),(C9="")),"","błąd")</f>
      </c>
      <c r="D21" s="7">
        <f>IF(OR((AND('I Prognoza kwoty długu'!G12&lt;0,('I Prognoza kwoty długu'!G15+'I Prognoza kwoty długu'!G17)&gt;='III Nadwyżka|deficyt'!D9)),(D9="")),"","błąd")</f>
      </c>
      <c r="E21" s="7">
        <f>IF(OR((AND('I Prognoza kwoty długu'!H12&lt;0,('I Prognoza kwoty długu'!H15+'I Prognoza kwoty długu'!H17)&gt;='III Nadwyżka|deficyt'!E9)),(E9="")),"","błąd")</f>
      </c>
      <c r="F21" s="7">
        <f>IF(OR((AND('I Prognoza kwoty długu'!I12&lt;0,('I Prognoza kwoty długu'!I15+'I Prognoza kwoty długu'!I17)&gt;='III Nadwyżka|deficyt'!F9)),(F9="")),"","błąd")</f>
      </c>
      <c r="G21" s="7">
        <f>IF(OR((AND('I Prognoza kwoty długu'!J12&lt;0,('I Prognoza kwoty długu'!J15+'I Prognoza kwoty długu'!J17)&gt;='III Nadwyżka|deficyt'!G9)),(G9="")),"","błąd")</f>
      </c>
      <c r="H21" s="7">
        <f>IF(OR((AND('I Prognoza kwoty długu'!K12&lt;0,('I Prognoza kwoty długu'!K15+'I Prognoza kwoty długu'!K17)&gt;='III Nadwyżka|deficyt'!H9)),(H9="")),"","błąd")</f>
      </c>
      <c r="I21" s="7">
        <f>IF(OR((AND('I Prognoza kwoty długu'!L12&lt;0,('I Prognoza kwoty długu'!L15+'I Prognoza kwoty długu'!L17)&gt;='III Nadwyżka|deficyt'!I9)),(I9="")),"","błąd")</f>
      </c>
      <c r="J21" s="7">
        <f>IF(OR((AND('I Prognoza kwoty długu'!M12&lt;0,('I Prognoza kwoty długu'!M15+'I Prognoza kwoty długu'!M17)&gt;='III Nadwyżka|deficyt'!J9)),(J9="")),"","błąd")</f>
      </c>
      <c r="K21" s="7">
        <f>IF(OR((AND('I Prognoza kwoty długu'!N12&lt;0,('I Prognoza kwoty długu'!N15+'I Prognoza kwoty długu'!N17)&gt;='III Nadwyżka|deficyt'!K9)),(K9="")),"","błąd")</f>
      </c>
    </row>
    <row r="22" spans="1:11" ht="12.75" hidden="1" outlineLevel="1">
      <c r="A22" s="7" t="s">
        <v>68</v>
      </c>
      <c r="B22" s="7">
        <f>IF(OR((AND('I Prognoza kwoty długu'!E12&lt;0,'I Prognoza kwoty długu'!E21&gt;='III Nadwyżka|deficyt'!B10)),(B10="")),"","błąd")</f>
      </c>
      <c r="C22" s="7">
        <f>IF(OR((AND('I Prognoza kwoty długu'!F12&lt;0,'I Prognoza kwoty długu'!F21&gt;='III Nadwyżka|deficyt'!C10)),(C10="")),"","błąd")</f>
      </c>
      <c r="D22" s="7">
        <f>IF(OR((AND('I Prognoza kwoty długu'!G12&lt;0,'I Prognoza kwoty długu'!G21&gt;='III Nadwyżka|deficyt'!D10)),(D10="")),"","błąd")</f>
      </c>
      <c r="E22" s="7">
        <f>IF(OR((AND('I Prognoza kwoty długu'!H12&lt;0,'I Prognoza kwoty długu'!H21&gt;='III Nadwyżka|deficyt'!E10)),(E10="")),"","błąd")</f>
      </c>
      <c r="F22" s="7">
        <f>IF(OR((AND('I Prognoza kwoty długu'!I12&lt;0,'I Prognoza kwoty długu'!I21&gt;='III Nadwyżka|deficyt'!F10)),(F10="")),"","błąd")</f>
      </c>
      <c r="G22" s="7">
        <f>IF(OR((AND('I Prognoza kwoty długu'!J12&lt;0,'I Prognoza kwoty długu'!J21&gt;='III Nadwyżka|deficyt'!G10)),(G10="")),"","błąd")</f>
      </c>
      <c r="H22" s="7">
        <f>IF(OR((AND('I Prognoza kwoty długu'!K12&lt;0,'I Prognoza kwoty długu'!K21&gt;='III Nadwyżka|deficyt'!H10)),(H10="")),"","błąd")</f>
      </c>
      <c r="I22" s="7">
        <f>IF(OR((AND('I Prognoza kwoty długu'!L12&lt;0,'I Prognoza kwoty długu'!L21&gt;='III Nadwyżka|deficyt'!I10)),(I10="")),"","błąd")</f>
      </c>
      <c r="J22" s="7">
        <f>IF(OR((AND('I Prognoza kwoty długu'!M12&lt;0,'I Prognoza kwoty długu'!M21&gt;='III Nadwyżka|deficyt'!J10)),(J10="")),"","błąd")</f>
      </c>
      <c r="K22" s="7">
        <f>IF(OR((AND('I Prognoza kwoty długu'!N12&lt;0,'I Prognoza kwoty długu'!N21&gt;='III Nadwyżka|deficyt'!K10)),(K10="")),"","błąd")</f>
      </c>
    </row>
    <row r="23" spans="1:11" ht="12.75" hidden="1" outlineLevel="1">
      <c r="A23" s="7" t="s">
        <v>69</v>
      </c>
      <c r="B23" s="7">
        <f>IF(OR((AND('I Prognoza kwoty długu'!E12&lt;0,'I Prognoza kwoty długu'!E22&gt;='III Nadwyżka|deficyt'!B11)),(B11="")),"","błąd")</f>
      </c>
      <c r="C23" s="7">
        <f>IF(OR((AND('I Prognoza kwoty długu'!F12&lt;0,'I Prognoza kwoty długu'!F22&gt;='III Nadwyżka|deficyt'!C11)),(C11="")),"","błąd")</f>
      </c>
      <c r="D23" s="7">
        <f>IF(OR((AND('I Prognoza kwoty długu'!G12&lt;0,'I Prognoza kwoty długu'!G22&gt;='III Nadwyżka|deficyt'!D11)),(D11="")),"","błąd")</f>
      </c>
      <c r="E23" s="7">
        <f>IF(OR((AND('I Prognoza kwoty długu'!H12&lt;0,'I Prognoza kwoty długu'!H22&gt;='III Nadwyżka|deficyt'!E11)),(E11="")),"","błąd")</f>
      </c>
      <c r="F23" s="7">
        <f>IF(OR((AND('I Prognoza kwoty długu'!I12&lt;0,'I Prognoza kwoty długu'!I22&gt;='III Nadwyżka|deficyt'!F11)),(F11="")),"","błąd")</f>
      </c>
      <c r="G23" s="7">
        <f>IF(OR((AND('I Prognoza kwoty długu'!J12&lt;0,'I Prognoza kwoty długu'!J22&gt;='III Nadwyżka|deficyt'!G11)),(G11="")),"","błąd")</f>
      </c>
      <c r="H23" s="7">
        <f>IF(OR((AND('I Prognoza kwoty długu'!K12&lt;0,'I Prognoza kwoty długu'!K22&gt;='III Nadwyżka|deficyt'!H11)),(H11="")),"","błąd")</f>
      </c>
      <c r="I23" s="7">
        <f>IF(OR((AND('I Prognoza kwoty długu'!L12&lt;0,'I Prognoza kwoty długu'!L22&gt;='III Nadwyżka|deficyt'!I11)),(I11="")),"","błąd")</f>
      </c>
      <c r="J23" s="7">
        <f>IF(OR((AND('I Prognoza kwoty długu'!M12&lt;0,'I Prognoza kwoty długu'!M22&gt;='III Nadwyżka|deficyt'!J11)),(J11="")),"","błąd")</f>
      </c>
      <c r="K23" s="7">
        <f>IF(OR((AND('I Prognoza kwoty długu'!N12&lt;0,'I Prognoza kwoty długu'!N22&gt;='III Nadwyżka|deficyt'!K11)),(K11="")),"","błąd")</f>
      </c>
    </row>
    <row r="24" spans="1:11" ht="12.75" hidden="1" outlineLevel="1">
      <c r="A24" s="7" t="s">
        <v>70</v>
      </c>
      <c r="B24" s="7">
        <f>IF(OR((AND('I Prognoza kwoty długu'!E12&lt;0,'I Prognoza kwoty długu'!E19&gt;='III Nadwyżka|deficyt'!B12)),(B12="")),"","błąd")</f>
      </c>
      <c r="C24" s="7">
        <f>IF(OR((AND('I Prognoza kwoty długu'!F12&lt;0,'I Prognoza kwoty długu'!F19&gt;='III Nadwyżka|deficyt'!C12)),(C12="")),"","błąd")</f>
      </c>
      <c r="D24" s="7">
        <f>IF(OR((AND('I Prognoza kwoty długu'!G12&lt;0,'I Prognoza kwoty długu'!G19&gt;='III Nadwyżka|deficyt'!D12)),(D12="")),"","błąd")</f>
      </c>
      <c r="E24" s="7">
        <f>IF(OR((AND('I Prognoza kwoty długu'!H12&lt;0,'I Prognoza kwoty długu'!H19&gt;='III Nadwyżka|deficyt'!E12)),(E12="")),"","błąd")</f>
      </c>
      <c r="F24" s="7">
        <f>IF(OR((AND('I Prognoza kwoty długu'!I12&lt;0,'I Prognoza kwoty długu'!I19&gt;='III Nadwyżka|deficyt'!F12)),(F12="")),"","błąd")</f>
      </c>
      <c r="G24" s="7">
        <f>IF(OR((AND('I Prognoza kwoty długu'!J12&lt;0,'I Prognoza kwoty długu'!J19&gt;='III Nadwyżka|deficyt'!G12)),(G12="")),"","błąd")</f>
      </c>
      <c r="H24" s="7">
        <f>IF(OR((AND('I Prognoza kwoty długu'!K12&lt;0,'I Prognoza kwoty długu'!K19&gt;='III Nadwyżka|deficyt'!H12)),(H12="")),"","błąd")</f>
      </c>
      <c r="I24" s="7">
        <f>IF(OR((AND('I Prognoza kwoty długu'!L12&lt;0,'I Prognoza kwoty długu'!L19&gt;='III Nadwyżka|deficyt'!I12)),(I12="")),"","błąd")</f>
      </c>
      <c r="J24" s="7">
        <f>IF(OR((AND('I Prognoza kwoty długu'!M12&lt;0,'I Prognoza kwoty długu'!M19&gt;='III Nadwyżka|deficyt'!J12)),(J12="")),"","błąd")</f>
      </c>
      <c r="K24" s="7">
        <f>IF(OR((AND('I Prognoza kwoty długu'!N12&lt;0,'I Prognoza kwoty długu'!N19&gt;='III Nadwyżka|deficyt'!K12)),(K12="")),"","błąd")</f>
      </c>
    </row>
    <row r="25" spans="1:11" ht="12.75" hidden="1" outlineLevel="1">
      <c r="A25" s="7" t="s">
        <v>71</v>
      </c>
      <c r="B25" s="7">
        <f>IF(OR((AND('I Prognoza kwoty długu'!E12&lt;0,'I Prognoza kwoty długu'!E20&gt;='III Nadwyżka|deficyt'!B13)),(B13="")),"","błąd")</f>
      </c>
      <c r="C25" s="7">
        <f>IF(OR((AND('I Prognoza kwoty długu'!F12&lt;0,'I Prognoza kwoty długu'!F20&gt;='III Nadwyżka|deficyt'!C13)),(C13="")),"","błąd")</f>
      </c>
      <c r="D25" s="7">
        <f>IF(OR((AND('I Prognoza kwoty długu'!G12&lt;0,'I Prognoza kwoty długu'!G20&gt;='III Nadwyżka|deficyt'!D13)),(D13="")),"","błąd")</f>
      </c>
      <c r="E25" s="7">
        <f>IF(OR((AND('I Prognoza kwoty długu'!H12&lt;0,'I Prognoza kwoty długu'!H20&gt;='III Nadwyżka|deficyt'!E13)),(E13="")),"","błąd")</f>
      </c>
      <c r="F25" s="7">
        <f>IF(OR((AND('I Prognoza kwoty długu'!I12&lt;0,'I Prognoza kwoty długu'!I20&gt;='III Nadwyżka|deficyt'!F13)),(F13="")),"","błąd")</f>
      </c>
      <c r="G25" s="7">
        <f>IF(OR((AND('I Prognoza kwoty długu'!J12&lt;0,'I Prognoza kwoty długu'!J20&gt;='III Nadwyżka|deficyt'!G13)),(G13="")),"","błąd")</f>
      </c>
      <c r="H25" s="7">
        <f>IF(OR((AND('I Prognoza kwoty długu'!K12&lt;0,'I Prognoza kwoty długu'!K20&gt;='III Nadwyżka|deficyt'!H13)),(H13="")),"","błąd")</f>
      </c>
      <c r="I25" s="7">
        <f>IF(OR((AND('I Prognoza kwoty długu'!L12&lt;0,'I Prognoza kwoty długu'!L20&gt;='III Nadwyżka|deficyt'!I13)),(I13="")),"","błąd")</f>
      </c>
      <c r="J25" s="7">
        <f>IF(OR((AND('I Prognoza kwoty długu'!M12&lt;0,'I Prognoza kwoty długu'!M20&gt;='III Nadwyżka|deficyt'!J13)),(J13="")),"","błąd")</f>
      </c>
      <c r="K25" s="7">
        <f>IF(OR((AND('I Prognoza kwoty długu'!N12&lt;0,'I Prognoza kwoty długu'!N20&gt;='III Nadwyżka|deficyt'!K13)),(K13="")),"","błąd")</f>
      </c>
    </row>
    <row r="26" ht="12.75" collapsed="1"/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999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75" zoomScalePageLayoutView="0" workbookViewId="0" topLeftCell="A1">
      <selection activeCell="A16" sqref="A16:IV24"/>
    </sheetView>
  </sheetViews>
  <sheetFormatPr defaultColWidth="9.140625" defaultRowHeight="12.75" outlineLevelRow="1"/>
  <cols>
    <col min="1" max="1" width="29.421875" style="0" customWidth="1"/>
    <col min="2" max="4" width="14.421875" style="0" bestFit="1" customWidth="1"/>
    <col min="5" max="5" width="15.8515625" style="0" customWidth="1"/>
    <col min="6" max="6" width="16.00390625" style="0" customWidth="1"/>
    <col min="7" max="9" width="14.140625" style="0" customWidth="1"/>
    <col min="10" max="10" width="14.8515625" style="0" customWidth="1"/>
    <col min="11" max="11" width="15.00390625" style="0" customWidth="1"/>
  </cols>
  <sheetData>
    <row r="1" spans="1:5" ht="12.75">
      <c r="A1" s="187" t="s">
        <v>72</v>
      </c>
      <c r="B1" s="187"/>
      <c r="C1" s="187"/>
      <c r="D1" s="187"/>
      <c r="E1" s="187"/>
    </row>
    <row r="2" ht="13.5" thickBot="1"/>
    <row r="3" spans="1:11" ht="12.75">
      <c r="A3" s="14" t="s">
        <v>56</v>
      </c>
      <c r="B3" s="26">
        <v>2011</v>
      </c>
      <c r="C3" s="26">
        <v>2012</v>
      </c>
      <c r="D3" s="26">
        <v>2013</v>
      </c>
      <c r="E3" s="26">
        <v>2014</v>
      </c>
      <c r="F3" s="26">
        <v>2015</v>
      </c>
      <c r="G3" s="26">
        <v>2016</v>
      </c>
      <c r="H3" s="26">
        <v>2017</v>
      </c>
      <c r="I3" s="26">
        <v>2018</v>
      </c>
      <c r="J3" s="26">
        <v>2019</v>
      </c>
      <c r="K3" s="26">
        <v>2020</v>
      </c>
    </row>
    <row r="4" spans="1:11" ht="12.75">
      <c r="A4" s="10" t="s">
        <v>75</v>
      </c>
      <c r="B4" s="38">
        <f>'I Prognoza kwoty długu'!D43</f>
        <v>17440828</v>
      </c>
      <c r="C4" s="38">
        <f>'I Prognoza kwoty długu'!E43</f>
        <v>16192660</v>
      </c>
      <c r="D4" s="38">
        <f>'I Prognoza kwoty długu'!F43</f>
        <v>17605000</v>
      </c>
      <c r="E4" s="38">
        <f>'I Prognoza kwoty długu'!G43</f>
        <v>22560000</v>
      </c>
      <c r="F4" s="38">
        <f>'I Prognoza kwoty długu'!H43</f>
        <v>21330000</v>
      </c>
      <c r="G4" s="38">
        <f>'I Prognoza kwoty długu'!I43</f>
        <v>19670000</v>
      </c>
      <c r="H4" s="38">
        <f>'I Prognoza kwoty długu'!J43</f>
        <v>17870000</v>
      </c>
      <c r="I4" s="38">
        <f>'I Prognoza kwoty długu'!K43</f>
        <v>16770000</v>
      </c>
      <c r="J4" s="38">
        <f>'I Prognoza kwoty długu'!L43</f>
        <v>14720000</v>
      </c>
      <c r="K4" s="38">
        <f>'I Prognoza kwoty długu'!M43</f>
        <v>12720000</v>
      </c>
    </row>
    <row r="5" spans="1:11" ht="25.5">
      <c r="A5" s="10" t="s">
        <v>76</v>
      </c>
      <c r="B5" s="16" t="s">
        <v>102</v>
      </c>
      <c r="C5" s="16" t="s">
        <v>102</v>
      </c>
      <c r="D5" s="16" t="s">
        <v>102</v>
      </c>
      <c r="E5" s="16" t="s">
        <v>102</v>
      </c>
      <c r="F5" s="16" t="s">
        <v>102</v>
      </c>
      <c r="G5" s="16" t="s">
        <v>102</v>
      </c>
      <c r="H5" s="16" t="s">
        <v>102</v>
      </c>
      <c r="I5" s="16" t="s">
        <v>102</v>
      </c>
      <c r="J5" s="16" t="s">
        <v>102</v>
      </c>
      <c r="K5" s="16" t="s">
        <v>102</v>
      </c>
    </row>
    <row r="6" spans="1:11" ht="25.5">
      <c r="A6" s="10" t="s">
        <v>77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5.5">
      <c r="A7" s="10" t="s">
        <v>68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2.75">
      <c r="A8" s="10" t="s">
        <v>78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2.75">
      <c r="A9" s="10" t="s">
        <v>79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2.75">
      <c r="A10" s="10" t="s">
        <v>80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25.5">
      <c r="A11" s="10" t="s">
        <v>81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75">
      <c r="A12" s="10" t="s">
        <v>101</v>
      </c>
      <c r="B12" s="38">
        <f>'I Prognoza kwoty długu'!E31</f>
        <v>0</v>
      </c>
      <c r="C12" s="38">
        <f>'I Prognoza kwoty długu'!F31</f>
        <v>0</v>
      </c>
      <c r="D12" s="38">
        <f>'I Prognoza kwoty długu'!G31</f>
        <v>0</v>
      </c>
      <c r="E12" s="38">
        <f>'I Prognoza kwoty długu'!H31</f>
        <v>0</v>
      </c>
      <c r="F12" s="38">
        <f>'I Prognoza kwoty długu'!I31</f>
        <v>0</v>
      </c>
      <c r="G12" s="38">
        <f>'I Prognoza kwoty długu'!J31</f>
        <v>0</v>
      </c>
      <c r="H12" s="38">
        <f>'I Prognoza kwoty długu'!K31</f>
        <v>0</v>
      </c>
      <c r="I12" s="38">
        <f>'I Prognoza kwoty długu'!L31</f>
        <v>0</v>
      </c>
      <c r="J12" s="38">
        <f>'I Prognoza kwoty długu'!M31</f>
        <v>0</v>
      </c>
      <c r="K12" s="38">
        <f>'I Prognoza kwoty długu'!N31</f>
        <v>0</v>
      </c>
    </row>
    <row r="13" spans="1:11" ht="13.5" thickBot="1">
      <c r="A13" s="11" t="s">
        <v>103</v>
      </c>
      <c r="B13" s="39">
        <f>'I Prognoza kwoty długu'!E43</f>
        <v>16192660</v>
      </c>
      <c r="C13" s="39">
        <f>'I Prognoza kwoty długu'!F43</f>
        <v>17605000</v>
      </c>
      <c r="D13" s="39">
        <f>'I Prognoza kwoty długu'!G43</f>
        <v>22560000</v>
      </c>
      <c r="E13" s="39">
        <f>'I Prognoza kwoty długu'!H43</f>
        <v>21330000</v>
      </c>
      <c r="F13" s="39">
        <f>'I Prognoza kwoty długu'!I43</f>
        <v>19670000</v>
      </c>
      <c r="G13" s="39">
        <f>'I Prognoza kwoty długu'!J43</f>
        <v>17870000</v>
      </c>
      <c r="H13" s="39">
        <f>'I Prognoza kwoty długu'!K43</f>
        <v>16770000</v>
      </c>
      <c r="I13" s="39">
        <f>'I Prognoza kwoty długu'!L43</f>
        <v>14720000</v>
      </c>
      <c r="J13" s="39">
        <f>'I Prognoza kwoty długu'!M43</f>
        <v>12720000</v>
      </c>
      <c r="K13" s="39">
        <f>'I Prognoza kwoty długu'!N43</f>
        <v>10670000</v>
      </c>
    </row>
    <row r="16" spans="1:2" ht="13.5" hidden="1" thickBot="1">
      <c r="A16" s="37" t="s">
        <v>109</v>
      </c>
      <c r="B16" s="35">
        <f>COUNTIF(B18:K23,"błąd")</f>
        <v>2</v>
      </c>
    </row>
    <row r="17" ht="12.75" hidden="1"/>
    <row r="18" spans="1:11" ht="25.5" hidden="1" outlineLevel="1">
      <c r="A18" s="34" t="s">
        <v>77</v>
      </c>
      <c r="B18" s="7">
        <f>IF(B6&lt;='I Prognoza kwoty długu'!E12,"","błąd")</f>
      </c>
      <c r="C18" s="7" t="str">
        <f>IF(C6&lt;='I Prognoza kwoty długu'!F12,"","błąd")</f>
        <v>błąd</v>
      </c>
      <c r="D18" s="7" t="str">
        <f>IF(D6&lt;='I Prognoza kwoty długu'!G12,"","błąd")</f>
        <v>błąd</v>
      </c>
      <c r="E18" s="7">
        <f>IF(E6&lt;='I Prognoza kwoty długu'!H12,"","błąd")</f>
      </c>
      <c r="F18" s="7">
        <f>IF(F6&lt;='I Prognoza kwoty długu'!I12,"","błąd")</f>
      </c>
      <c r="G18" s="7">
        <f>IF(G6&lt;='I Prognoza kwoty długu'!J12,"","błąd")</f>
      </c>
      <c r="H18" s="7">
        <f>IF(H6&lt;='I Prognoza kwoty długu'!K12,"","błąd")</f>
      </c>
      <c r="I18" s="7">
        <f>IF(I6&lt;='I Prognoza kwoty długu'!L12,"","błąd")</f>
      </c>
      <c r="J18" s="7">
        <f>IF(J6&lt;='I Prognoza kwoty długu'!M12,"","błąd")</f>
      </c>
      <c r="K18" s="7">
        <f>IF(K6&lt;='I Prognoza kwoty długu'!N12,"","błąd")</f>
      </c>
    </row>
    <row r="19" spans="1:11" ht="25.5" hidden="1" outlineLevel="1">
      <c r="A19" s="34" t="s">
        <v>68</v>
      </c>
      <c r="B19" s="7">
        <f>IF(B7&lt;='I Prognoza kwoty długu'!E21,"","błąd")</f>
      </c>
      <c r="C19" s="7">
        <f>IF(C7&lt;='I Prognoza kwoty długu'!F21,"","błąd")</f>
      </c>
      <c r="D19" s="7">
        <f>IF(D7&lt;='I Prognoza kwoty długu'!G21,"","błąd")</f>
      </c>
      <c r="E19" s="7">
        <f>IF(E7&lt;='I Prognoza kwoty długu'!H21,"","błąd")</f>
      </c>
      <c r="F19" s="7">
        <f>IF(F7&lt;='I Prognoza kwoty długu'!I21,"","błąd")</f>
      </c>
      <c r="G19" s="7">
        <f>IF(G7&lt;='I Prognoza kwoty długu'!J21,"","błąd")</f>
      </c>
      <c r="H19" s="7">
        <f>IF(H7&lt;='I Prognoza kwoty długu'!K21,"","błąd")</f>
      </c>
      <c r="I19" s="7">
        <f>IF(I7&lt;='I Prognoza kwoty długu'!L21,"","błąd")</f>
      </c>
      <c r="J19" s="7">
        <f>IF(J7&lt;='I Prognoza kwoty długu'!M21,"","błąd")</f>
      </c>
      <c r="K19" s="7">
        <f>IF(K7&lt;='I Prognoza kwoty długu'!N21,"","błąd")</f>
      </c>
    </row>
    <row r="20" spans="1:11" ht="12.75" hidden="1" outlineLevel="1">
      <c r="A20" s="7" t="s">
        <v>78</v>
      </c>
      <c r="B20" s="7">
        <f>IF(B8&lt;='I Prognoza kwoty długu'!E22,"","błąd")</f>
      </c>
      <c r="C20" s="7">
        <f>IF(C8&lt;='I Prognoza kwoty długu'!F22,"","błąd")</f>
      </c>
      <c r="D20" s="7">
        <f>IF(D8&lt;='I Prognoza kwoty długu'!G22,"","błąd")</f>
      </c>
      <c r="E20" s="7">
        <f>IF(E8&lt;='I Prognoza kwoty długu'!H22,"","błąd")</f>
      </c>
      <c r="F20" s="7">
        <f>IF(F8&lt;='I Prognoza kwoty długu'!I22,"","błąd")</f>
      </c>
      <c r="G20" s="7">
        <f>IF(G8&lt;='I Prognoza kwoty długu'!J22,"","błąd")</f>
      </c>
      <c r="H20" s="7">
        <f>IF(H8&lt;='I Prognoza kwoty długu'!K22,"","błąd")</f>
      </c>
      <c r="I20" s="7">
        <f>IF(I8&lt;='I Prognoza kwoty długu'!L22,"","błąd")</f>
      </c>
      <c r="J20" s="7">
        <f>IF(J8&lt;='I Prognoza kwoty długu'!M22,"","błąd")</f>
      </c>
      <c r="K20" s="7">
        <f>IF(K8&lt;='I Prognoza kwoty długu'!N22,"","błąd")</f>
      </c>
    </row>
    <row r="21" spans="1:11" ht="12.75" hidden="1" outlineLevel="1">
      <c r="A21" s="7" t="s">
        <v>79</v>
      </c>
      <c r="B21" s="7">
        <f>IF(B9&lt;='I Prognoza kwoty długu'!E19,"","błąd")</f>
      </c>
      <c r="C21" s="7">
        <f>IF(C9&lt;='I Prognoza kwoty długu'!F19,"","błąd")</f>
      </c>
      <c r="D21" s="7">
        <f>IF(D9&lt;='I Prognoza kwoty długu'!G19,"","błąd")</f>
      </c>
      <c r="E21" s="7">
        <f>IF(E9&lt;='I Prognoza kwoty długu'!H19,"","błąd")</f>
      </c>
      <c r="F21" s="7">
        <f>IF(F9&lt;='I Prognoza kwoty długu'!I19,"","błąd")</f>
      </c>
      <c r="G21" s="7">
        <f>IF(G9&lt;='I Prognoza kwoty długu'!J19,"","błąd")</f>
      </c>
      <c r="H21" s="7">
        <f>IF(H9&lt;='I Prognoza kwoty długu'!K19,"","błąd")</f>
      </c>
      <c r="I21" s="7">
        <f>IF(I9&lt;='I Prognoza kwoty długu'!L19,"","błąd")</f>
      </c>
      <c r="J21" s="7">
        <f>IF(J9&lt;='I Prognoza kwoty długu'!M19,"","błąd")</f>
      </c>
      <c r="K21" s="7">
        <f>IF(K9&lt;='I Prognoza kwoty długu'!N19,"","błąd")</f>
      </c>
    </row>
    <row r="22" spans="1:11" ht="12.75" hidden="1" outlineLevel="1">
      <c r="A22" s="7" t="s">
        <v>80</v>
      </c>
      <c r="B22" s="7">
        <f>IF(B10&lt;='I Prognoza kwoty długu'!E20,"","błąd")</f>
      </c>
      <c r="C22" s="7">
        <f>IF(C10&lt;='I Prognoza kwoty długu'!F20,"","błąd")</f>
      </c>
      <c r="D22" s="7">
        <f>IF(D10&lt;='I Prognoza kwoty długu'!G20,"","błąd")</f>
      </c>
      <c r="E22" s="7">
        <f>IF(E10&lt;='I Prognoza kwoty długu'!H20,"","błąd")</f>
      </c>
      <c r="F22" s="7">
        <f>IF(F10&lt;='I Prognoza kwoty długu'!I20,"","błąd")</f>
      </c>
      <c r="G22" s="7">
        <f>IF(G10&lt;='I Prognoza kwoty długu'!J20,"","błąd")</f>
      </c>
      <c r="H22" s="7">
        <f>IF(H10&lt;='I Prognoza kwoty długu'!K20,"","błąd")</f>
      </c>
      <c r="I22" s="7">
        <f>IF(I10&lt;='I Prognoza kwoty długu'!L20,"","błąd")</f>
      </c>
      <c r="J22" s="7">
        <f>IF(J10&lt;='I Prognoza kwoty długu'!M20,"","błąd")</f>
      </c>
      <c r="K22" s="7">
        <f>IF(K10&lt;='I Prognoza kwoty długu'!N20,"","błąd")</f>
      </c>
    </row>
    <row r="23" spans="1:11" ht="25.5" hidden="1" outlineLevel="1">
      <c r="A23" s="34" t="s">
        <v>81</v>
      </c>
      <c r="B23" s="7">
        <f>IF(B11&lt;=('I Prognoza kwoty długu'!E15+'I Prognoza kwoty długu'!E17),"","błąd")</f>
      </c>
      <c r="C23" s="7">
        <f>IF(C11&lt;=('I Prognoza kwoty długu'!F15+'I Prognoza kwoty długu'!F17),"","błąd")</f>
      </c>
      <c r="D23" s="7">
        <f>IF(D11&lt;=('I Prognoza kwoty długu'!G15+'I Prognoza kwoty długu'!G17),"","błąd")</f>
      </c>
      <c r="E23" s="7">
        <f>IF(E11&lt;=('I Prognoza kwoty długu'!H15+'I Prognoza kwoty długu'!H17),"","błąd")</f>
      </c>
      <c r="F23" s="7">
        <f>IF(F11&lt;=('I Prognoza kwoty długu'!I15+'I Prognoza kwoty długu'!I17),"","błąd")</f>
      </c>
      <c r="G23" s="7">
        <f>IF(G11&lt;=('I Prognoza kwoty długu'!J15+'I Prognoza kwoty długu'!J17),"","błąd")</f>
      </c>
      <c r="H23" s="7">
        <f>IF(H11&lt;=('I Prognoza kwoty długu'!K15+'I Prognoza kwoty długu'!K17),"","błąd")</f>
      </c>
      <c r="I23" s="7">
        <f>IF(I11&lt;=('I Prognoza kwoty długu'!L15+'I Prognoza kwoty długu'!L17),"","błąd")</f>
      </c>
      <c r="J23" s="7">
        <f>IF(J11&lt;=('I Prognoza kwoty długu'!M15+'I Prognoza kwoty długu'!M17),"","błąd")</f>
      </c>
      <c r="K23" s="7">
        <f>IF(K11&lt;=('I Prognoza kwoty długu'!N15+'I Prognoza kwoty długu'!N17),"","błąd")</f>
      </c>
    </row>
    <row r="24" ht="12.75" hidden="1"/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5" sqref="Q5"/>
    </sheetView>
  </sheetViews>
  <sheetFormatPr defaultColWidth="9.140625" defaultRowHeight="12.75"/>
  <cols>
    <col min="1" max="1" width="22.00390625" style="87" customWidth="1"/>
    <col min="2" max="2" width="14.00390625" style="102" customWidth="1"/>
    <col min="3" max="3" width="11.00390625" style="102" customWidth="1"/>
    <col min="4" max="4" width="10.28125" style="102" customWidth="1"/>
    <col min="5" max="5" width="11.00390625" style="87" customWidth="1"/>
    <col min="6" max="6" width="9.8515625" style="87" hidden="1" customWidth="1"/>
    <col min="7" max="7" width="9.57421875" style="83" customWidth="1"/>
    <col min="8" max="8" width="10.00390625" style="87" customWidth="1"/>
    <col min="9" max="10" width="9.140625" style="87" customWidth="1"/>
    <col min="11" max="14" width="9.140625" style="87" hidden="1" customWidth="1"/>
    <col min="15" max="15" width="13.8515625" style="87" customWidth="1"/>
    <col min="16" max="16384" width="9.140625" style="87" customWidth="1"/>
  </cols>
  <sheetData>
    <row r="1" spans="2:15" s="80" customFormat="1" ht="63" customHeight="1">
      <c r="B1" s="85"/>
      <c r="C1" s="85"/>
      <c r="D1" s="85"/>
      <c r="G1" s="210" t="s">
        <v>173</v>
      </c>
      <c r="H1" s="210"/>
      <c r="I1" s="210"/>
      <c r="J1" s="210"/>
      <c r="K1" s="210"/>
      <c r="L1" s="210"/>
      <c r="M1" s="210"/>
      <c r="N1" s="210"/>
      <c r="O1" s="210"/>
    </row>
    <row r="2" spans="1:7" s="80" customFormat="1" ht="12.75" customHeight="1">
      <c r="A2" s="80" t="s">
        <v>170</v>
      </c>
      <c r="B2" s="85"/>
      <c r="C2" s="85"/>
      <c r="D2" s="85"/>
      <c r="G2" s="83"/>
    </row>
    <row r="3" spans="1:15" ht="13.5" customHeight="1" thickBot="1">
      <c r="A3" s="80"/>
      <c r="B3" s="85"/>
      <c r="C3" s="85"/>
      <c r="D3" s="85"/>
      <c r="E3" s="80"/>
      <c r="F3" s="80"/>
      <c r="H3" s="80"/>
      <c r="I3" s="80"/>
      <c r="J3" s="80"/>
      <c r="K3" s="80"/>
      <c r="L3" s="80"/>
      <c r="M3" s="80"/>
      <c r="N3" s="80"/>
      <c r="O3" s="86"/>
    </row>
    <row r="4" spans="1:15" s="80" customFormat="1" ht="39.75" customHeight="1">
      <c r="A4" s="191" t="s">
        <v>82</v>
      </c>
      <c r="B4" s="193" t="s">
        <v>83</v>
      </c>
      <c r="C4" s="205" t="s">
        <v>124</v>
      </c>
      <c r="D4" s="193" t="s">
        <v>84</v>
      </c>
      <c r="E4" s="195" t="s">
        <v>85</v>
      </c>
      <c r="F4" s="207" t="s">
        <v>165</v>
      </c>
      <c r="G4" s="208"/>
      <c r="H4" s="208"/>
      <c r="I4" s="208"/>
      <c r="J4" s="208"/>
      <c r="K4" s="208"/>
      <c r="L4" s="208"/>
      <c r="M4" s="208"/>
      <c r="N4" s="209"/>
      <c r="O4" s="197" t="s">
        <v>86</v>
      </c>
    </row>
    <row r="5" spans="1:15" s="80" customFormat="1" ht="51" customHeight="1">
      <c r="A5" s="192"/>
      <c r="B5" s="194"/>
      <c r="C5" s="206"/>
      <c r="D5" s="194"/>
      <c r="E5" s="196"/>
      <c r="F5" s="43">
        <v>2011</v>
      </c>
      <c r="G5" s="43">
        <v>2013</v>
      </c>
      <c r="H5" s="43">
        <v>2014</v>
      </c>
      <c r="I5" s="43">
        <v>2015</v>
      </c>
      <c r="J5" s="44">
        <v>2016</v>
      </c>
      <c r="K5" s="44">
        <v>2017</v>
      </c>
      <c r="L5" s="44">
        <v>2018</v>
      </c>
      <c r="M5" s="44">
        <v>2019</v>
      </c>
      <c r="N5" s="44">
        <v>2020</v>
      </c>
      <c r="O5" s="198"/>
    </row>
    <row r="6" spans="1:15" ht="52.5" customHeight="1">
      <c r="A6" s="46" t="s">
        <v>126</v>
      </c>
      <c r="B6" s="88"/>
      <c r="C6" s="88"/>
      <c r="D6" s="88"/>
      <c r="E6" s="89"/>
      <c r="F6" s="89"/>
      <c r="G6" s="103"/>
      <c r="H6" s="89"/>
      <c r="I6" s="89"/>
      <c r="J6" s="90"/>
      <c r="K6" s="90"/>
      <c r="L6" s="90"/>
      <c r="M6" s="90"/>
      <c r="N6" s="90"/>
      <c r="O6" s="91"/>
    </row>
    <row r="7" spans="1:15" s="135" customFormat="1" ht="51" hidden="1">
      <c r="A7" s="130" t="s">
        <v>147</v>
      </c>
      <c r="B7" s="131"/>
      <c r="C7" s="131"/>
      <c r="D7" s="131"/>
      <c r="E7" s="143"/>
      <c r="F7" s="143"/>
      <c r="G7" s="143"/>
      <c r="H7" s="143"/>
      <c r="I7" s="143"/>
      <c r="J7" s="144"/>
      <c r="K7" s="144"/>
      <c r="L7" s="144"/>
      <c r="M7" s="144"/>
      <c r="N7" s="144"/>
      <c r="O7" s="145"/>
    </row>
    <row r="8" spans="1:15" s="83" customFormat="1" ht="12.75" hidden="1">
      <c r="A8" s="142" t="s">
        <v>87</v>
      </c>
      <c r="B8" s="139"/>
      <c r="C8" s="139"/>
      <c r="D8" s="139"/>
      <c r="E8" s="103"/>
      <c r="F8" s="103"/>
      <c r="G8" s="103"/>
      <c r="H8" s="103"/>
      <c r="I8" s="103"/>
      <c r="J8" s="140"/>
      <c r="K8" s="140"/>
      <c r="L8" s="140"/>
      <c r="M8" s="140"/>
      <c r="N8" s="140"/>
      <c r="O8" s="141"/>
    </row>
    <row r="9" spans="1:15" s="135" customFormat="1" ht="12.75" hidden="1">
      <c r="A9" s="136" t="s">
        <v>88</v>
      </c>
      <c r="B9" s="131" t="s">
        <v>128</v>
      </c>
      <c r="C9" s="131" t="s">
        <v>129</v>
      </c>
      <c r="D9" s="131" t="s">
        <v>156</v>
      </c>
      <c r="E9" s="132"/>
      <c r="F9" s="132"/>
      <c r="G9" s="132"/>
      <c r="H9" s="132"/>
      <c r="I9" s="132"/>
      <c r="J9" s="133"/>
      <c r="K9" s="133"/>
      <c r="L9" s="133"/>
      <c r="M9" s="133"/>
      <c r="N9" s="133"/>
      <c r="O9" s="134">
        <f>SUM(F9:N9)</f>
        <v>0</v>
      </c>
    </row>
    <row r="10" spans="1:15" s="135" customFormat="1" ht="153" customHeight="1" hidden="1">
      <c r="A10" s="130" t="s">
        <v>157</v>
      </c>
      <c r="B10" s="131"/>
      <c r="C10" s="131"/>
      <c r="D10" s="131"/>
      <c r="E10" s="132"/>
      <c r="F10" s="132"/>
      <c r="G10" s="132"/>
      <c r="H10" s="132"/>
      <c r="I10" s="132"/>
      <c r="J10" s="133"/>
      <c r="K10" s="133"/>
      <c r="L10" s="133"/>
      <c r="M10" s="133"/>
      <c r="N10" s="133"/>
      <c r="O10" s="134"/>
    </row>
    <row r="11" spans="1:15" s="135" customFormat="1" ht="12.75" hidden="1">
      <c r="A11" s="136" t="s">
        <v>87</v>
      </c>
      <c r="B11" s="131"/>
      <c r="C11" s="131"/>
      <c r="D11" s="131"/>
      <c r="E11" s="132"/>
      <c r="F11" s="132"/>
      <c r="G11" s="132"/>
      <c r="H11" s="132"/>
      <c r="I11" s="132"/>
      <c r="J11" s="133"/>
      <c r="K11" s="133"/>
      <c r="L11" s="133"/>
      <c r="M11" s="133"/>
      <c r="N11" s="133"/>
      <c r="O11" s="134"/>
    </row>
    <row r="12" spans="1:15" s="135" customFormat="1" ht="12.75" hidden="1">
      <c r="A12" s="136" t="s">
        <v>88</v>
      </c>
      <c r="B12" s="131" t="s">
        <v>128</v>
      </c>
      <c r="C12" s="131" t="s">
        <v>130</v>
      </c>
      <c r="D12" s="131" t="s">
        <v>131</v>
      </c>
      <c r="E12" s="132"/>
      <c r="F12" s="132"/>
      <c r="G12" s="132"/>
      <c r="H12" s="132"/>
      <c r="I12" s="132"/>
      <c r="J12" s="133"/>
      <c r="K12" s="133"/>
      <c r="L12" s="133"/>
      <c r="M12" s="133"/>
      <c r="N12" s="133"/>
      <c r="O12" s="134">
        <f>SUM(F12:N12)</f>
        <v>0</v>
      </c>
    </row>
    <row r="13" spans="1:15" s="135" customFormat="1" ht="78" customHeight="1" hidden="1">
      <c r="A13" s="130" t="s">
        <v>167</v>
      </c>
      <c r="B13" s="131"/>
      <c r="C13" s="131"/>
      <c r="D13" s="131"/>
      <c r="E13" s="132"/>
      <c r="F13" s="132"/>
      <c r="G13" s="132"/>
      <c r="H13" s="132"/>
      <c r="I13" s="132"/>
      <c r="J13" s="133"/>
      <c r="K13" s="133"/>
      <c r="L13" s="133"/>
      <c r="M13" s="133"/>
      <c r="N13" s="133"/>
      <c r="O13" s="134"/>
    </row>
    <row r="14" spans="1:15" s="135" customFormat="1" ht="12.75" hidden="1">
      <c r="A14" s="136" t="s">
        <v>87</v>
      </c>
      <c r="B14" s="131"/>
      <c r="C14" s="131"/>
      <c r="D14" s="131"/>
      <c r="E14" s="132"/>
      <c r="F14" s="132"/>
      <c r="G14" s="132"/>
      <c r="H14" s="132"/>
      <c r="I14" s="132"/>
      <c r="J14" s="133"/>
      <c r="K14" s="133"/>
      <c r="L14" s="133"/>
      <c r="M14" s="133"/>
      <c r="N14" s="133"/>
      <c r="O14" s="134"/>
    </row>
    <row r="15" spans="1:15" s="135" customFormat="1" ht="12.75" hidden="1">
      <c r="A15" s="136" t="s">
        <v>88</v>
      </c>
      <c r="B15" s="131" t="s">
        <v>128</v>
      </c>
      <c r="C15" s="131" t="s">
        <v>129</v>
      </c>
      <c r="D15" s="131" t="s">
        <v>168</v>
      </c>
      <c r="E15" s="132"/>
      <c r="F15" s="132"/>
      <c r="G15" s="132"/>
      <c r="H15" s="132"/>
      <c r="I15" s="132"/>
      <c r="J15" s="133"/>
      <c r="K15" s="133"/>
      <c r="L15" s="133"/>
      <c r="M15" s="133"/>
      <c r="N15" s="133"/>
      <c r="O15" s="134">
        <f>SUM(F15:N15)</f>
        <v>0</v>
      </c>
    </row>
    <row r="16" spans="1:15" s="80" customFormat="1" ht="162.75" customHeight="1">
      <c r="A16" s="45" t="s">
        <v>169</v>
      </c>
      <c r="B16" s="77"/>
      <c r="C16" s="77"/>
      <c r="D16" s="77"/>
      <c r="E16" s="92"/>
      <c r="F16" s="92"/>
      <c r="G16" s="92"/>
      <c r="H16" s="92"/>
      <c r="I16" s="92"/>
      <c r="J16" s="93"/>
      <c r="K16" s="93"/>
      <c r="L16" s="93"/>
      <c r="M16" s="93"/>
      <c r="N16" s="93"/>
      <c r="O16" s="94"/>
    </row>
    <row r="17" spans="1:15" s="80" customFormat="1" ht="12.75">
      <c r="A17" s="81" t="s">
        <v>87</v>
      </c>
      <c r="B17" s="77"/>
      <c r="C17" s="77"/>
      <c r="D17" s="77"/>
      <c r="E17" s="92"/>
      <c r="F17" s="92"/>
      <c r="G17" s="103"/>
      <c r="H17" s="92"/>
      <c r="I17" s="92"/>
      <c r="J17" s="93"/>
      <c r="K17" s="93"/>
      <c r="L17" s="93"/>
      <c r="M17" s="93"/>
      <c r="N17" s="93"/>
      <c r="O17" s="94"/>
    </row>
    <row r="18" spans="1:15" s="80" customFormat="1" ht="12.75">
      <c r="A18" s="81" t="s">
        <v>88</v>
      </c>
      <c r="B18" s="77" t="s">
        <v>128</v>
      </c>
      <c r="C18" s="77" t="s">
        <v>130</v>
      </c>
      <c r="D18" s="77" t="s">
        <v>156</v>
      </c>
      <c r="E18" s="58">
        <v>25108063</v>
      </c>
      <c r="F18" s="92">
        <v>0</v>
      </c>
      <c r="G18" s="58">
        <v>2589306</v>
      </c>
      <c r="H18" s="58">
        <v>4000000</v>
      </c>
      <c r="I18" s="92"/>
      <c r="J18" s="93"/>
      <c r="K18" s="93"/>
      <c r="L18" s="93"/>
      <c r="M18" s="93"/>
      <c r="N18" s="93"/>
      <c r="O18" s="79">
        <f>SUM(F18:N18)</f>
        <v>6589306</v>
      </c>
    </row>
    <row r="19" spans="1:15" s="80" customFormat="1" ht="158.25" customHeight="1" hidden="1">
      <c r="A19" s="45" t="s">
        <v>155</v>
      </c>
      <c r="B19" s="77"/>
      <c r="C19" s="77"/>
      <c r="D19" s="77"/>
      <c r="E19" s="92"/>
      <c r="F19" s="92"/>
      <c r="G19" s="103"/>
      <c r="H19" s="92"/>
      <c r="I19" s="92"/>
      <c r="J19" s="93"/>
      <c r="K19" s="93"/>
      <c r="L19" s="93"/>
      <c r="M19" s="93"/>
      <c r="N19" s="93"/>
      <c r="O19" s="94"/>
    </row>
    <row r="20" spans="1:15" s="80" customFormat="1" ht="12.75" hidden="1">
      <c r="A20" s="81" t="s">
        <v>87</v>
      </c>
      <c r="B20" s="77"/>
      <c r="C20" s="77"/>
      <c r="D20" s="77"/>
      <c r="E20" s="92"/>
      <c r="F20" s="92"/>
      <c r="G20" s="103"/>
      <c r="H20" s="92"/>
      <c r="I20" s="92"/>
      <c r="J20" s="93"/>
      <c r="K20" s="93"/>
      <c r="L20" s="93"/>
      <c r="M20" s="93"/>
      <c r="N20" s="93"/>
      <c r="O20" s="94"/>
    </row>
    <row r="21" spans="1:15" s="80" customFormat="1" ht="16.5" customHeight="1" hidden="1">
      <c r="A21" s="81" t="s">
        <v>151</v>
      </c>
      <c r="B21" s="77" t="s">
        <v>128</v>
      </c>
      <c r="C21" s="77" t="s">
        <v>132</v>
      </c>
      <c r="D21" s="77" t="s">
        <v>133</v>
      </c>
      <c r="E21" s="58">
        <v>207924</v>
      </c>
      <c r="F21" s="58"/>
      <c r="G21" s="82"/>
      <c r="H21" s="58"/>
      <c r="I21" s="58"/>
      <c r="J21" s="78"/>
      <c r="K21" s="78"/>
      <c r="L21" s="78"/>
      <c r="M21" s="78"/>
      <c r="N21" s="78"/>
      <c r="O21" s="79">
        <f>SUM(F21:N21)</f>
        <v>0</v>
      </c>
    </row>
    <row r="22" spans="1:15" s="80" customFormat="1" ht="113.25" customHeight="1" hidden="1">
      <c r="A22" s="45" t="s">
        <v>152</v>
      </c>
      <c r="B22" s="77"/>
      <c r="C22" s="77"/>
      <c r="D22" s="77"/>
      <c r="E22" s="58"/>
      <c r="F22" s="58"/>
      <c r="G22" s="82"/>
      <c r="H22" s="58"/>
      <c r="I22" s="58"/>
      <c r="J22" s="78"/>
      <c r="K22" s="78"/>
      <c r="L22" s="78"/>
      <c r="M22" s="78"/>
      <c r="N22" s="78"/>
      <c r="O22" s="79"/>
    </row>
    <row r="23" spans="1:15" s="80" customFormat="1" ht="12.75" hidden="1">
      <c r="A23" s="81" t="s">
        <v>87</v>
      </c>
      <c r="B23" s="77" t="s">
        <v>128</v>
      </c>
      <c r="C23" s="77" t="s">
        <v>149</v>
      </c>
      <c r="D23" s="77" t="s">
        <v>150</v>
      </c>
      <c r="E23" s="58">
        <v>258999</v>
      </c>
      <c r="F23" s="58"/>
      <c r="G23" s="82"/>
      <c r="H23" s="58"/>
      <c r="I23" s="58"/>
      <c r="J23" s="78"/>
      <c r="K23" s="78"/>
      <c r="L23" s="78"/>
      <c r="M23" s="78"/>
      <c r="N23" s="78"/>
      <c r="O23" s="79">
        <f aca="true" t="shared" si="0" ref="O23:O85">SUM(F23:N23)</f>
        <v>0</v>
      </c>
    </row>
    <row r="24" spans="1:15" s="80" customFormat="1" ht="12.75" hidden="1">
      <c r="A24" s="81" t="s">
        <v>88</v>
      </c>
      <c r="B24" s="77"/>
      <c r="C24" s="77"/>
      <c r="D24" s="77"/>
      <c r="E24" s="58"/>
      <c r="F24" s="58"/>
      <c r="G24" s="82"/>
      <c r="H24" s="58"/>
      <c r="I24" s="58"/>
      <c r="J24" s="78"/>
      <c r="K24" s="78"/>
      <c r="L24" s="78"/>
      <c r="M24" s="78"/>
      <c r="N24" s="78"/>
      <c r="O24" s="79"/>
    </row>
    <row r="25" spans="1:15" s="135" customFormat="1" ht="104.25" customHeight="1" hidden="1">
      <c r="A25" s="130" t="s">
        <v>158</v>
      </c>
      <c r="B25" s="131"/>
      <c r="C25" s="131"/>
      <c r="D25" s="131"/>
      <c r="E25" s="132"/>
      <c r="F25" s="132"/>
      <c r="G25" s="132"/>
      <c r="H25" s="132"/>
      <c r="I25" s="132"/>
      <c r="J25" s="133"/>
      <c r="K25" s="133"/>
      <c r="L25" s="133"/>
      <c r="M25" s="133"/>
      <c r="N25" s="133"/>
      <c r="O25" s="134"/>
    </row>
    <row r="26" spans="1:15" s="135" customFormat="1" ht="12.75" hidden="1">
      <c r="A26" s="136" t="s">
        <v>87</v>
      </c>
      <c r="B26" s="131"/>
      <c r="C26" s="131"/>
      <c r="D26" s="131"/>
      <c r="E26" s="132"/>
      <c r="F26" s="132"/>
      <c r="G26" s="132"/>
      <c r="H26" s="132"/>
      <c r="I26" s="132"/>
      <c r="J26" s="133"/>
      <c r="K26" s="133"/>
      <c r="L26" s="133"/>
      <c r="M26" s="133"/>
      <c r="N26" s="133"/>
      <c r="O26" s="134"/>
    </row>
    <row r="27" spans="1:15" s="135" customFormat="1" ht="12.75" hidden="1">
      <c r="A27" s="136" t="s">
        <v>88</v>
      </c>
      <c r="B27" s="131" t="s">
        <v>128</v>
      </c>
      <c r="C27" s="131" t="s">
        <v>153</v>
      </c>
      <c r="D27" s="131" t="s">
        <v>154</v>
      </c>
      <c r="E27" s="132"/>
      <c r="F27" s="132"/>
      <c r="G27" s="132"/>
      <c r="H27" s="132"/>
      <c r="I27" s="132"/>
      <c r="J27" s="133"/>
      <c r="K27" s="133"/>
      <c r="L27" s="133"/>
      <c r="M27" s="133"/>
      <c r="N27" s="133"/>
      <c r="O27" s="134">
        <f t="shared" si="0"/>
        <v>0</v>
      </c>
    </row>
    <row r="28" spans="1:15" s="80" customFormat="1" ht="42" customHeight="1" hidden="1">
      <c r="A28" s="45" t="s">
        <v>138</v>
      </c>
      <c r="B28" s="77"/>
      <c r="C28" s="77"/>
      <c r="D28" s="77"/>
      <c r="E28" s="58"/>
      <c r="F28" s="58"/>
      <c r="G28" s="82"/>
      <c r="H28" s="58"/>
      <c r="I28" s="58"/>
      <c r="J28" s="78"/>
      <c r="K28" s="78"/>
      <c r="L28" s="78"/>
      <c r="M28" s="78"/>
      <c r="N28" s="78"/>
      <c r="O28" s="79"/>
    </row>
    <row r="29" spans="1:15" s="80" customFormat="1" ht="12.75" hidden="1">
      <c r="A29" s="81" t="s">
        <v>87</v>
      </c>
      <c r="B29" s="77"/>
      <c r="C29" s="77"/>
      <c r="D29" s="77"/>
      <c r="E29" s="58">
        <f aca="true" t="shared" si="1" ref="E29:E87">SUM(O29)</f>
        <v>0</v>
      </c>
      <c r="F29" s="58"/>
      <c r="G29" s="82"/>
      <c r="H29" s="58"/>
      <c r="I29" s="58"/>
      <c r="J29" s="78"/>
      <c r="K29" s="78"/>
      <c r="L29" s="78"/>
      <c r="M29" s="78"/>
      <c r="N29" s="78"/>
      <c r="O29" s="79">
        <f t="shared" si="0"/>
        <v>0</v>
      </c>
    </row>
    <row r="30" spans="1:15" s="80" customFormat="1" ht="12.75" hidden="1">
      <c r="A30" s="81" t="s">
        <v>88</v>
      </c>
      <c r="B30" s="77"/>
      <c r="C30" s="77"/>
      <c r="D30" s="77"/>
      <c r="E30" s="58"/>
      <c r="F30" s="58"/>
      <c r="G30" s="82"/>
      <c r="H30" s="58"/>
      <c r="I30" s="58"/>
      <c r="J30" s="78"/>
      <c r="K30" s="78"/>
      <c r="L30" s="78"/>
      <c r="M30" s="78"/>
      <c r="N30" s="78"/>
      <c r="O30" s="79"/>
    </row>
    <row r="31" spans="1:15" s="80" customFormat="1" ht="51" hidden="1">
      <c r="A31" s="45" t="s">
        <v>137</v>
      </c>
      <c r="B31" s="77"/>
      <c r="C31" s="77"/>
      <c r="D31" s="77"/>
      <c r="E31" s="58"/>
      <c r="F31" s="58"/>
      <c r="G31" s="82"/>
      <c r="H31" s="58"/>
      <c r="I31" s="58"/>
      <c r="J31" s="78"/>
      <c r="K31" s="78"/>
      <c r="L31" s="78"/>
      <c r="M31" s="78"/>
      <c r="N31" s="78"/>
      <c r="O31" s="79"/>
    </row>
    <row r="32" spans="1:15" s="80" customFormat="1" ht="12.75" hidden="1">
      <c r="A32" s="81" t="s">
        <v>87</v>
      </c>
      <c r="B32" s="77"/>
      <c r="C32" s="77"/>
      <c r="D32" s="77"/>
      <c r="E32" s="58">
        <f t="shared" si="1"/>
        <v>0</v>
      </c>
      <c r="F32" s="58"/>
      <c r="G32" s="82"/>
      <c r="H32" s="58"/>
      <c r="I32" s="58"/>
      <c r="J32" s="78"/>
      <c r="K32" s="78"/>
      <c r="L32" s="78"/>
      <c r="M32" s="78"/>
      <c r="N32" s="78"/>
      <c r="O32" s="79">
        <f t="shared" si="0"/>
        <v>0</v>
      </c>
    </row>
    <row r="33" spans="1:15" s="80" customFormat="1" ht="12.75" hidden="1">
      <c r="A33" s="81" t="s">
        <v>88</v>
      </c>
      <c r="B33" s="77"/>
      <c r="C33" s="77"/>
      <c r="D33" s="77"/>
      <c r="E33" s="58"/>
      <c r="F33" s="58"/>
      <c r="G33" s="82"/>
      <c r="H33" s="58"/>
      <c r="I33" s="58"/>
      <c r="J33" s="78"/>
      <c r="K33" s="78"/>
      <c r="L33" s="78"/>
      <c r="M33" s="78"/>
      <c r="N33" s="78"/>
      <c r="O33" s="79"/>
    </row>
    <row r="34" spans="1:15" s="80" customFormat="1" ht="25.5" hidden="1">
      <c r="A34" s="45" t="s">
        <v>139</v>
      </c>
      <c r="B34" s="77"/>
      <c r="C34" s="77"/>
      <c r="D34" s="77"/>
      <c r="E34" s="58"/>
      <c r="F34" s="58"/>
      <c r="G34" s="82"/>
      <c r="H34" s="58"/>
      <c r="I34" s="58"/>
      <c r="J34" s="78"/>
      <c r="K34" s="78"/>
      <c r="L34" s="78"/>
      <c r="M34" s="78"/>
      <c r="N34" s="78"/>
      <c r="O34" s="79"/>
    </row>
    <row r="35" spans="1:15" s="80" customFormat="1" ht="12.75" hidden="1">
      <c r="A35" s="81" t="s">
        <v>87</v>
      </c>
      <c r="B35" s="77"/>
      <c r="C35" s="77"/>
      <c r="D35" s="77"/>
      <c r="E35" s="58">
        <f t="shared" si="1"/>
        <v>0</v>
      </c>
      <c r="F35" s="58"/>
      <c r="G35" s="82"/>
      <c r="H35" s="58"/>
      <c r="I35" s="58"/>
      <c r="J35" s="78"/>
      <c r="K35" s="78"/>
      <c r="L35" s="78"/>
      <c r="M35" s="78"/>
      <c r="N35" s="78"/>
      <c r="O35" s="79">
        <f t="shared" si="0"/>
        <v>0</v>
      </c>
    </row>
    <row r="36" spans="1:15" s="80" customFormat="1" ht="12.75" hidden="1">
      <c r="A36" s="81" t="s">
        <v>88</v>
      </c>
      <c r="B36" s="77"/>
      <c r="C36" s="77"/>
      <c r="D36" s="77"/>
      <c r="E36" s="58"/>
      <c r="F36" s="58"/>
      <c r="G36" s="82"/>
      <c r="H36" s="58"/>
      <c r="I36" s="58"/>
      <c r="J36" s="78"/>
      <c r="K36" s="78"/>
      <c r="L36" s="78"/>
      <c r="M36" s="78"/>
      <c r="N36" s="78"/>
      <c r="O36" s="79"/>
    </row>
    <row r="37" spans="1:15" s="80" customFormat="1" ht="25.5" hidden="1">
      <c r="A37" s="45" t="s">
        <v>140</v>
      </c>
      <c r="B37" s="77"/>
      <c r="C37" s="77"/>
      <c r="D37" s="77"/>
      <c r="E37" s="58"/>
      <c r="F37" s="58"/>
      <c r="G37" s="82"/>
      <c r="H37" s="58"/>
      <c r="I37" s="58"/>
      <c r="J37" s="78"/>
      <c r="K37" s="78"/>
      <c r="L37" s="78"/>
      <c r="M37" s="78"/>
      <c r="N37" s="78"/>
      <c r="O37" s="79"/>
    </row>
    <row r="38" spans="1:15" s="80" customFormat="1" ht="12.75" hidden="1">
      <c r="A38" s="81" t="s">
        <v>87</v>
      </c>
      <c r="B38" s="77"/>
      <c r="C38" s="77"/>
      <c r="D38" s="77"/>
      <c r="E38" s="58">
        <f t="shared" si="1"/>
        <v>0</v>
      </c>
      <c r="F38" s="58"/>
      <c r="G38" s="82"/>
      <c r="H38" s="58"/>
      <c r="I38" s="58"/>
      <c r="J38" s="78"/>
      <c r="K38" s="78"/>
      <c r="L38" s="78"/>
      <c r="M38" s="78"/>
      <c r="N38" s="78"/>
      <c r="O38" s="79">
        <f t="shared" si="0"/>
        <v>0</v>
      </c>
    </row>
    <row r="39" spans="1:15" s="80" customFormat="1" ht="12.75" hidden="1">
      <c r="A39" s="81" t="s">
        <v>88</v>
      </c>
      <c r="B39" s="77"/>
      <c r="C39" s="77"/>
      <c r="D39" s="77"/>
      <c r="E39" s="58"/>
      <c r="F39" s="58"/>
      <c r="G39" s="82"/>
      <c r="H39" s="58"/>
      <c r="I39" s="58"/>
      <c r="J39" s="78"/>
      <c r="K39" s="78"/>
      <c r="L39" s="78"/>
      <c r="M39" s="78"/>
      <c r="N39" s="78"/>
      <c r="O39" s="79"/>
    </row>
    <row r="40" spans="1:15" s="80" customFormat="1" ht="25.5" hidden="1">
      <c r="A40" s="45" t="s">
        <v>141</v>
      </c>
      <c r="B40" s="77"/>
      <c r="C40" s="77"/>
      <c r="D40" s="77"/>
      <c r="E40" s="58"/>
      <c r="F40" s="58"/>
      <c r="G40" s="82"/>
      <c r="H40" s="58"/>
      <c r="I40" s="58"/>
      <c r="J40" s="78"/>
      <c r="K40" s="78"/>
      <c r="L40" s="78"/>
      <c r="M40" s="78"/>
      <c r="N40" s="78"/>
      <c r="O40" s="79"/>
    </row>
    <row r="41" spans="1:15" s="80" customFormat="1" ht="12.75" hidden="1">
      <c r="A41" s="81" t="s">
        <v>87</v>
      </c>
      <c r="B41" s="77"/>
      <c r="C41" s="77"/>
      <c r="D41" s="77"/>
      <c r="E41" s="58">
        <f t="shared" si="1"/>
        <v>0</v>
      </c>
      <c r="F41" s="58"/>
      <c r="G41" s="82"/>
      <c r="H41" s="58"/>
      <c r="I41" s="58"/>
      <c r="J41" s="78"/>
      <c r="K41" s="78"/>
      <c r="L41" s="78"/>
      <c r="M41" s="78"/>
      <c r="N41" s="78"/>
      <c r="O41" s="79">
        <f t="shared" si="0"/>
        <v>0</v>
      </c>
    </row>
    <row r="42" spans="1:15" s="80" customFormat="1" ht="12.75" hidden="1">
      <c r="A42" s="81" t="s">
        <v>88</v>
      </c>
      <c r="B42" s="77"/>
      <c r="C42" s="77"/>
      <c r="D42" s="77"/>
      <c r="E42" s="58"/>
      <c r="F42" s="58"/>
      <c r="G42" s="82"/>
      <c r="H42" s="58"/>
      <c r="I42" s="58"/>
      <c r="J42" s="78"/>
      <c r="K42" s="78"/>
      <c r="L42" s="78"/>
      <c r="M42" s="78"/>
      <c r="N42" s="78"/>
      <c r="O42" s="79"/>
    </row>
    <row r="43" spans="1:15" s="80" customFormat="1" ht="25.5" hidden="1">
      <c r="A43" s="45" t="s">
        <v>142</v>
      </c>
      <c r="B43" s="77"/>
      <c r="C43" s="77"/>
      <c r="D43" s="77"/>
      <c r="E43" s="58"/>
      <c r="F43" s="58"/>
      <c r="G43" s="82"/>
      <c r="H43" s="58"/>
      <c r="I43" s="58"/>
      <c r="J43" s="78"/>
      <c r="K43" s="78"/>
      <c r="L43" s="78"/>
      <c r="M43" s="78"/>
      <c r="N43" s="78"/>
      <c r="O43" s="79"/>
    </row>
    <row r="44" spans="1:15" s="80" customFormat="1" ht="12.75" hidden="1">
      <c r="A44" s="81" t="s">
        <v>87</v>
      </c>
      <c r="B44" s="77"/>
      <c r="C44" s="77"/>
      <c r="D44" s="77"/>
      <c r="E44" s="58">
        <f t="shared" si="1"/>
        <v>0</v>
      </c>
      <c r="F44" s="58"/>
      <c r="G44" s="82"/>
      <c r="H44" s="58"/>
      <c r="I44" s="58"/>
      <c r="J44" s="78"/>
      <c r="K44" s="78"/>
      <c r="L44" s="78"/>
      <c r="M44" s="78"/>
      <c r="N44" s="78"/>
      <c r="O44" s="79">
        <f t="shared" si="0"/>
        <v>0</v>
      </c>
    </row>
    <row r="45" spans="1:15" s="80" customFormat="1" ht="12.75" hidden="1">
      <c r="A45" s="81" t="s">
        <v>88</v>
      </c>
      <c r="B45" s="77"/>
      <c r="C45" s="77"/>
      <c r="D45" s="77"/>
      <c r="E45" s="58"/>
      <c r="F45" s="58"/>
      <c r="G45" s="82"/>
      <c r="H45" s="58"/>
      <c r="I45" s="58"/>
      <c r="J45" s="78"/>
      <c r="K45" s="78"/>
      <c r="L45" s="78"/>
      <c r="M45" s="78"/>
      <c r="N45" s="78"/>
      <c r="O45" s="79"/>
    </row>
    <row r="46" spans="1:15" s="80" customFormat="1" ht="38.25" hidden="1">
      <c r="A46" s="45" t="s">
        <v>144</v>
      </c>
      <c r="B46" s="77"/>
      <c r="C46" s="77"/>
      <c r="D46" s="77"/>
      <c r="E46" s="58"/>
      <c r="F46" s="58"/>
      <c r="G46" s="82"/>
      <c r="H46" s="58"/>
      <c r="I46" s="58"/>
      <c r="J46" s="78"/>
      <c r="K46" s="78"/>
      <c r="L46" s="78"/>
      <c r="M46" s="78"/>
      <c r="N46" s="78"/>
      <c r="O46" s="79"/>
    </row>
    <row r="47" spans="1:15" s="80" customFormat="1" ht="12.75" hidden="1">
      <c r="A47" s="81" t="s">
        <v>87</v>
      </c>
      <c r="B47" s="77"/>
      <c r="C47" s="77"/>
      <c r="D47" s="77"/>
      <c r="E47" s="58">
        <f t="shared" si="1"/>
        <v>0</v>
      </c>
      <c r="F47" s="58"/>
      <c r="G47" s="82"/>
      <c r="H47" s="58"/>
      <c r="I47" s="58"/>
      <c r="J47" s="78"/>
      <c r="K47" s="78"/>
      <c r="L47" s="78"/>
      <c r="M47" s="78"/>
      <c r="N47" s="78"/>
      <c r="O47" s="79">
        <f t="shared" si="0"/>
        <v>0</v>
      </c>
    </row>
    <row r="48" spans="1:15" s="80" customFormat="1" ht="12.75" hidden="1">
      <c r="A48" s="81" t="s">
        <v>88</v>
      </c>
      <c r="B48" s="77"/>
      <c r="C48" s="77"/>
      <c r="D48" s="77"/>
      <c r="E48" s="58"/>
      <c r="F48" s="58"/>
      <c r="G48" s="82"/>
      <c r="H48" s="58"/>
      <c r="I48" s="58"/>
      <c r="J48" s="78"/>
      <c r="K48" s="78"/>
      <c r="L48" s="78"/>
      <c r="M48" s="78"/>
      <c r="N48" s="78"/>
      <c r="O48" s="79"/>
    </row>
    <row r="49" spans="1:15" s="80" customFormat="1" ht="38.25" hidden="1">
      <c r="A49" s="45" t="s">
        <v>145</v>
      </c>
      <c r="B49" s="77"/>
      <c r="C49" s="77"/>
      <c r="D49" s="77"/>
      <c r="E49" s="58"/>
      <c r="F49" s="58"/>
      <c r="G49" s="82"/>
      <c r="H49" s="58"/>
      <c r="I49" s="58"/>
      <c r="J49" s="78"/>
      <c r="K49" s="78"/>
      <c r="L49" s="78"/>
      <c r="M49" s="78"/>
      <c r="N49" s="78"/>
      <c r="O49" s="79"/>
    </row>
    <row r="50" spans="1:15" s="80" customFormat="1" ht="12.75" hidden="1">
      <c r="A50" s="81" t="s">
        <v>87</v>
      </c>
      <c r="B50" s="77"/>
      <c r="C50" s="77"/>
      <c r="D50" s="77"/>
      <c r="E50" s="58">
        <f t="shared" si="1"/>
        <v>0</v>
      </c>
      <c r="F50" s="58"/>
      <c r="G50" s="82"/>
      <c r="H50" s="58"/>
      <c r="I50" s="58"/>
      <c r="J50" s="78"/>
      <c r="K50" s="78"/>
      <c r="L50" s="78"/>
      <c r="M50" s="78"/>
      <c r="N50" s="78"/>
      <c r="O50" s="79">
        <f t="shared" si="0"/>
        <v>0</v>
      </c>
    </row>
    <row r="51" spans="1:15" s="80" customFormat="1" ht="12.75" hidden="1">
      <c r="A51" s="81" t="s">
        <v>88</v>
      </c>
      <c r="B51" s="77"/>
      <c r="C51" s="77"/>
      <c r="D51" s="77"/>
      <c r="E51" s="58"/>
      <c r="F51" s="58"/>
      <c r="G51" s="82"/>
      <c r="H51" s="58"/>
      <c r="I51" s="58"/>
      <c r="J51" s="78"/>
      <c r="K51" s="78"/>
      <c r="L51" s="78"/>
      <c r="M51" s="78"/>
      <c r="N51" s="78"/>
      <c r="O51" s="79"/>
    </row>
    <row r="52" spans="1:15" s="80" customFormat="1" ht="25.5" hidden="1">
      <c r="A52" s="45" t="s">
        <v>146</v>
      </c>
      <c r="B52" s="77"/>
      <c r="C52" s="77"/>
      <c r="D52" s="77"/>
      <c r="E52" s="58"/>
      <c r="F52" s="58"/>
      <c r="G52" s="82"/>
      <c r="H52" s="58"/>
      <c r="I52" s="58"/>
      <c r="J52" s="78"/>
      <c r="K52" s="78"/>
      <c r="L52" s="78"/>
      <c r="M52" s="78"/>
      <c r="N52" s="78"/>
      <c r="O52" s="79"/>
    </row>
    <row r="53" spans="1:15" s="80" customFormat="1" ht="12.75" hidden="1">
      <c r="A53" s="81" t="s">
        <v>87</v>
      </c>
      <c r="B53" s="77"/>
      <c r="C53" s="77"/>
      <c r="D53" s="77"/>
      <c r="E53" s="58">
        <f t="shared" si="1"/>
        <v>0</v>
      </c>
      <c r="F53" s="58"/>
      <c r="G53" s="82"/>
      <c r="H53" s="58"/>
      <c r="I53" s="58"/>
      <c r="J53" s="78"/>
      <c r="K53" s="78"/>
      <c r="L53" s="78"/>
      <c r="M53" s="78"/>
      <c r="N53" s="78"/>
      <c r="O53" s="79">
        <f t="shared" si="0"/>
        <v>0</v>
      </c>
    </row>
    <row r="54" spans="1:15" s="80" customFormat="1" ht="15.75" customHeight="1" hidden="1">
      <c r="A54" s="81" t="s">
        <v>88</v>
      </c>
      <c r="B54" s="77"/>
      <c r="C54" s="77"/>
      <c r="D54" s="77"/>
      <c r="E54" s="58"/>
      <c r="F54" s="58"/>
      <c r="G54" s="82"/>
      <c r="H54" s="58"/>
      <c r="I54" s="58"/>
      <c r="J54" s="78"/>
      <c r="K54" s="78"/>
      <c r="L54" s="78"/>
      <c r="M54" s="78"/>
      <c r="N54" s="78"/>
      <c r="O54" s="79"/>
    </row>
    <row r="55" spans="1:15" s="80" customFormat="1" ht="25.5" hidden="1">
      <c r="A55" s="45" t="s">
        <v>143</v>
      </c>
      <c r="B55" s="77"/>
      <c r="C55" s="77"/>
      <c r="D55" s="77"/>
      <c r="E55" s="58"/>
      <c r="F55" s="58"/>
      <c r="G55" s="82"/>
      <c r="H55" s="58"/>
      <c r="I55" s="58"/>
      <c r="J55" s="78"/>
      <c r="K55" s="78"/>
      <c r="L55" s="78"/>
      <c r="M55" s="78"/>
      <c r="N55" s="78"/>
      <c r="O55" s="79"/>
    </row>
    <row r="56" spans="1:15" s="80" customFormat="1" ht="12.75" hidden="1">
      <c r="A56" s="81" t="s">
        <v>87</v>
      </c>
      <c r="B56" s="77"/>
      <c r="C56" s="77"/>
      <c r="D56" s="77"/>
      <c r="E56" s="58">
        <f t="shared" si="1"/>
        <v>0</v>
      </c>
      <c r="F56" s="58"/>
      <c r="G56" s="82"/>
      <c r="H56" s="58"/>
      <c r="I56" s="58"/>
      <c r="J56" s="78"/>
      <c r="K56" s="78"/>
      <c r="L56" s="78"/>
      <c r="M56" s="78"/>
      <c r="N56" s="78"/>
      <c r="O56" s="79">
        <f t="shared" si="0"/>
        <v>0</v>
      </c>
    </row>
    <row r="57" spans="1:15" s="80" customFormat="1" ht="12.75" hidden="1">
      <c r="A57" s="81" t="s">
        <v>88</v>
      </c>
      <c r="B57" s="77"/>
      <c r="C57" s="77"/>
      <c r="D57" s="77"/>
      <c r="E57" s="58"/>
      <c r="F57" s="58"/>
      <c r="G57" s="82"/>
      <c r="H57" s="58"/>
      <c r="I57" s="58"/>
      <c r="J57" s="78"/>
      <c r="K57" s="78"/>
      <c r="L57" s="78"/>
      <c r="M57" s="78"/>
      <c r="N57" s="78"/>
      <c r="O57" s="79"/>
    </row>
    <row r="58" spans="1:15" s="80" customFormat="1" ht="25.5" hidden="1">
      <c r="A58" s="81" t="s">
        <v>110</v>
      </c>
      <c r="B58" s="77"/>
      <c r="C58" s="77"/>
      <c r="D58" s="77"/>
      <c r="E58" s="58"/>
      <c r="F58" s="58"/>
      <c r="G58" s="82"/>
      <c r="H58" s="58"/>
      <c r="I58" s="58"/>
      <c r="J58" s="78"/>
      <c r="K58" s="78"/>
      <c r="L58" s="78"/>
      <c r="M58" s="78"/>
      <c r="N58" s="78"/>
      <c r="O58" s="79"/>
    </row>
    <row r="59" spans="1:15" s="80" customFormat="1" ht="12.75" hidden="1">
      <c r="A59" s="81" t="s">
        <v>87</v>
      </c>
      <c r="B59" s="77"/>
      <c r="C59" s="77"/>
      <c r="D59" s="77"/>
      <c r="E59" s="58"/>
      <c r="F59" s="58"/>
      <c r="G59" s="82"/>
      <c r="H59" s="58"/>
      <c r="I59" s="58"/>
      <c r="J59" s="78"/>
      <c r="K59" s="78"/>
      <c r="L59" s="78"/>
      <c r="M59" s="78"/>
      <c r="N59" s="78"/>
      <c r="O59" s="79"/>
    </row>
    <row r="60" spans="1:15" s="80" customFormat="1" ht="12.75" hidden="1">
      <c r="A60" s="81" t="s">
        <v>88</v>
      </c>
      <c r="B60" s="77"/>
      <c r="C60" s="77"/>
      <c r="D60" s="77"/>
      <c r="E60" s="58"/>
      <c r="F60" s="58"/>
      <c r="G60" s="82"/>
      <c r="H60" s="58"/>
      <c r="I60" s="58"/>
      <c r="J60" s="78"/>
      <c r="K60" s="78"/>
      <c r="L60" s="78"/>
      <c r="M60" s="78"/>
      <c r="N60" s="78"/>
      <c r="O60" s="79"/>
    </row>
    <row r="61" spans="1:15" s="80" customFormat="1" ht="25.5" hidden="1">
      <c r="A61" s="81" t="s">
        <v>111</v>
      </c>
      <c r="B61" s="77"/>
      <c r="C61" s="77"/>
      <c r="D61" s="77"/>
      <c r="E61" s="58">
        <f t="shared" si="1"/>
        <v>0</v>
      </c>
      <c r="F61" s="58"/>
      <c r="G61" s="82"/>
      <c r="H61" s="58"/>
      <c r="I61" s="58"/>
      <c r="J61" s="78"/>
      <c r="K61" s="78"/>
      <c r="L61" s="78"/>
      <c r="M61" s="78"/>
      <c r="N61" s="78"/>
      <c r="O61" s="79">
        <f t="shared" si="0"/>
        <v>0</v>
      </c>
    </row>
    <row r="62" spans="1:15" s="80" customFormat="1" ht="12.75" hidden="1">
      <c r="A62" s="81" t="s">
        <v>87</v>
      </c>
      <c r="B62" s="77"/>
      <c r="C62" s="77"/>
      <c r="D62" s="77"/>
      <c r="E62" s="58">
        <f t="shared" si="1"/>
        <v>0</v>
      </c>
      <c r="F62" s="58"/>
      <c r="G62" s="82"/>
      <c r="H62" s="58"/>
      <c r="I62" s="58"/>
      <c r="J62" s="78"/>
      <c r="K62" s="78"/>
      <c r="L62" s="78"/>
      <c r="M62" s="78"/>
      <c r="N62" s="78"/>
      <c r="O62" s="79">
        <f t="shared" si="0"/>
        <v>0</v>
      </c>
    </row>
    <row r="63" spans="1:15" s="80" customFormat="1" ht="12.75" hidden="1">
      <c r="A63" s="81" t="s">
        <v>88</v>
      </c>
      <c r="B63" s="77"/>
      <c r="C63" s="77"/>
      <c r="D63" s="77"/>
      <c r="E63" s="58">
        <f t="shared" si="1"/>
        <v>0</v>
      </c>
      <c r="F63" s="58"/>
      <c r="G63" s="82"/>
      <c r="H63" s="58"/>
      <c r="I63" s="58"/>
      <c r="J63" s="78"/>
      <c r="K63" s="78"/>
      <c r="L63" s="78"/>
      <c r="M63" s="78"/>
      <c r="N63" s="78"/>
      <c r="O63" s="79">
        <f t="shared" si="0"/>
        <v>0</v>
      </c>
    </row>
    <row r="64" spans="1:15" s="80" customFormat="1" ht="25.5" hidden="1">
      <c r="A64" s="81" t="s">
        <v>112</v>
      </c>
      <c r="B64" s="77"/>
      <c r="C64" s="77"/>
      <c r="D64" s="77"/>
      <c r="E64" s="58">
        <f t="shared" si="1"/>
        <v>0</v>
      </c>
      <c r="F64" s="58"/>
      <c r="G64" s="82"/>
      <c r="H64" s="58"/>
      <c r="I64" s="58"/>
      <c r="J64" s="78"/>
      <c r="K64" s="78"/>
      <c r="L64" s="78"/>
      <c r="M64" s="78"/>
      <c r="N64" s="78"/>
      <c r="O64" s="79">
        <f t="shared" si="0"/>
        <v>0</v>
      </c>
    </row>
    <row r="65" spans="1:15" s="80" customFormat="1" ht="12.75" hidden="1">
      <c r="A65" s="81" t="s">
        <v>87</v>
      </c>
      <c r="B65" s="77"/>
      <c r="C65" s="77"/>
      <c r="D65" s="77"/>
      <c r="E65" s="58">
        <f t="shared" si="1"/>
        <v>0</v>
      </c>
      <c r="F65" s="58"/>
      <c r="G65" s="82"/>
      <c r="H65" s="58"/>
      <c r="I65" s="58"/>
      <c r="J65" s="78"/>
      <c r="K65" s="78"/>
      <c r="L65" s="78"/>
      <c r="M65" s="78"/>
      <c r="N65" s="78"/>
      <c r="O65" s="79">
        <f t="shared" si="0"/>
        <v>0</v>
      </c>
    </row>
    <row r="66" spans="1:15" s="80" customFormat="1" ht="12.75" hidden="1">
      <c r="A66" s="81" t="s">
        <v>88</v>
      </c>
      <c r="B66" s="77"/>
      <c r="C66" s="77"/>
      <c r="D66" s="77"/>
      <c r="E66" s="58">
        <f t="shared" si="1"/>
        <v>0</v>
      </c>
      <c r="F66" s="58"/>
      <c r="G66" s="82"/>
      <c r="H66" s="58"/>
      <c r="I66" s="58"/>
      <c r="J66" s="78"/>
      <c r="K66" s="78"/>
      <c r="L66" s="78"/>
      <c r="M66" s="78"/>
      <c r="N66" s="78"/>
      <c r="O66" s="79">
        <f t="shared" si="0"/>
        <v>0</v>
      </c>
    </row>
    <row r="67" spans="1:15" s="80" customFormat="1" ht="25.5" hidden="1">
      <c r="A67" s="81" t="s">
        <v>113</v>
      </c>
      <c r="B67" s="77"/>
      <c r="C67" s="77"/>
      <c r="D67" s="77"/>
      <c r="E67" s="58">
        <f t="shared" si="1"/>
        <v>0</v>
      </c>
      <c r="F67" s="58"/>
      <c r="G67" s="82"/>
      <c r="H67" s="58"/>
      <c r="I67" s="58"/>
      <c r="J67" s="78"/>
      <c r="K67" s="78"/>
      <c r="L67" s="78"/>
      <c r="M67" s="78"/>
      <c r="N67" s="78"/>
      <c r="O67" s="79">
        <f t="shared" si="0"/>
        <v>0</v>
      </c>
    </row>
    <row r="68" spans="1:15" s="80" customFormat="1" ht="12.75" hidden="1">
      <c r="A68" s="81" t="s">
        <v>87</v>
      </c>
      <c r="B68" s="77"/>
      <c r="C68" s="77"/>
      <c r="D68" s="77"/>
      <c r="E68" s="58">
        <f t="shared" si="1"/>
        <v>0</v>
      </c>
      <c r="F68" s="58"/>
      <c r="G68" s="82"/>
      <c r="H68" s="58"/>
      <c r="I68" s="58"/>
      <c r="J68" s="78"/>
      <c r="K68" s="78"/>
      <c r="L68" s="78"/>
      <c r="M68" s="78"/>
      <c r="N68" s="78"/>
      <c r="O68" s="79">
        <f t="shared" si="0"/>
        <v>0</v>
      </c>
    </row>
    <row r="69" spans="1:15" s="80" customFormat="1" ht="12.75" hidden="1">
      <c r="A69" s="81" t="s">
        <v>88</v>
      </c>
      <c r="B69" s="77"/>
      <c r="C69" s="77"/>
      <c r="D69" s="77"/>
      <c r="E69" s="58">
        <f t="shared" si="1"/>
        <v>0</v>
      </c>
      <c r="F69" s="58"/>
      <c r="G69" s="82"/>
      <c r="H69" s="58"/>
      <c r="I69" s="58"/>
      <c r="J69" s="78"/>
      <c r="K69" s="78"/>
      <c r="L69" s="78"/>
      <c r="M69" s="78"/>
      <c r="N69" s="78"/>
      <c r="O69" s="79">
        <f t="shared" si="0"/>
        <v>0</v>
      </c>
    </row>
    <row r="70" spans="1:15" s="80" customFormat="1" ht="25.5" hidden="1">
      <c r="A70" s="81" t="s">
        <v>114</v>
      </c>
      <c r="B70" s="77"/>
      <c r="C70" s="77"/>
      <c r="D70" s="77"/>
      <c r="E70" s="58">
        <f t="shared" si="1"/>
        <v>0</v>
      </c>
      <c r="F70" s="58"/>
      <c r="G70" s="82"/>
      <c r="H70" s="58"/>
      <c r="I70" s="58"/>
      <c r="J70" s="78"/>
      <c r="K70" s="78"/>
      <c r="L70" s="78"/>
      <c r="M70" s="78"/>
      <c r="N70" s="78"/>
      <c r="O70" s="79">
        <f t="shared" si="0"/>
        <v>0</v>
      </c>
    </row>
    <row r="71" spans="1:15" s="80" customFormat="1" ht="12.75" hidden="1">
      <c r="A71" s="81" t="s">
        <v>87</v>
      </c>
      <c r="B71" s="77"/>
      <c r="C71" s="77"/>
      <c r="D71" s="77"/>
      <c r="E71" s="58">
        <f t="shared" si="1"/>
        <v>0</v>
      </c>
      <c r="F71" s="58"/>
      <c r="G71" s="82"/>
      <c r="H71" s="58"/>
      <c r="I71" s="58"/>
      <c r="J71" s="78"/>
      <c r="K71" s="78"/>
      <c r="L71" s="78"/>
      <c r="M71" s="78"/>
      <c r="N71" s="78"/>
      <c r="O71" s="79">
        <f t="shared" si="0"/>
        <v>0</v>
      </c>
    </row>
    <row r="72" spans="1:15" s="80" customFormat="1" ht="12.75" hidden="1">
      <c r="A72" s="81" t="s">
        <v>88</v>
      </c>
      <c r="B72" s="77"/>
      <c r="C72" s="77"/>
      <c r="D72" s="77"/>
      <c r="E72" s="58">
        <f t="shared" si="1"/>
        <v>0</v>
      </c>
      <c r="F72" s="58"/>
      <c r="G72" s="82"/>
      <c r="H72" s="58"/>
      <c r="I72" s="58"/>
      <c r="J72" s="78"/>
      <c r="K72" s="78"/>
      <c r="L72" s="78"/>
      <c r="M72" s="78"/>
      <c r="N72" s="78"/>
      <c r="O72" s="79">
        <f t="shared" si="0"/>
        <v>0</v>
      </c>
    </row>
    <row r="73" spans="1:15" s="80" customFormat="1" ht="25.5" hidden="1">
      <c r="A73" s="81" t="s">
        <v>115</v>
      </c>
      <c r="B73" s="77"/>
      <c r="C73" s="77"/>
      <c r="D73" s="77"/>
      <c r="E73" s="58">
        <f t="shared" si="1"/>
        <v>0</v>
      </c>
      <c r="F73" s="58"/>
      <c r="G73" s="82"/>
      <c r="H73" s="58"/>
      <c r="I73" s="58"/>
      <c r="J73" s="78"/>
      <c r="K73" s="78"/>
      <c r="L73" s="78"/>
      <c r="M73" s="78"/>
      <c r="N73" s="78"/>
      <c r="O73" s="79">
        <f t="shared" si="0"/>
        <v>0</v>
      </c>
    </row>
    <row r="74" spans="1:15" s="80" customFormat="1" ht="12.75" hidden="1">
      <c r="A74" s="81" t="s">
        <v>87</v>
      </c>
      <c r="B74" s="77"/>
      <c r="C74" s="77"/>
      <c r="D74" s="77"/>
      <c r="E74" s="58">
        <f t="shared" si="1"/>
        <v>0</v>
      </c>
      <c r="F74" s="58"/>
      <c r="G74" s="82"/>
      <c r="H74" s="58"/>
      <c r="I74" s="58"/>
      <c r="J74" s="78"/>
      <c r="K74" s="78"/>
      <c r="L74" s="78"/>
      <c r="M74" s="78"/>
      <c r="N74" s="78"/>
      <c r="O74" s="79">
        <f t="shared" si="0"/>
        <v>0</v>
      </c>
    </row>
    <row r="75" spans="1:15" s="80" customFormat="1" ht="12.75" hidden="1">
      <c r="A75" s="81" t="s">
        <v>88</v>
      </c>
      <c r="B75" s="77"/>
      <c r="C75" s="77"/>
      <c r="D75" s="77"/>
      <c r="E75" s="58">
        <f t="shared" si="1"/>
        <v>0</v>
      </c>
      <c r="F75" s="58"/>
      <c r="G75" s="82"/>
      <c r="H75" s="58"/>
      <c r="I75" s="58"/>
      <c r="J75" s="78"/>
      <c r="K75" s="78"/>
      <c r="L75" s="78"/>
      <c r="M75" s="78"/>
      <c r="N75" s="78"/>
      <c r="O75" s="79">
        <f t="shared" si="0"/>
        <v>0</v>
      </c>
    </row>
    <row r="76" spans="1:15" s="80" customFormat="1" ht="25.5" hidden="1">
      <c r="A76" s="81" t="s">
        <v>116</v>
      </c>
      <c r="B76" s="77"/>
      <c r="C76" s="77"/>
      <c r="D76" s="77"/>
      <c r="E76" s="58">
        <f t="shared" si="1"/>
        <v>0</v>
      </c>
      <c r="F76" s="58"/>
      <c r="G76" s="82"/>
      <c r="H76" s="58"/>
      <c r="I76" s="58"/>
      <c r="J76" s="78"/>
      <c r="K76" s="78"/>
      <c r="L76" s="78"/>
      <c r="M76" s="78"/>
      <c r="N76" s="78"/>
      <c r="O76" s="79">
        <f t="shared" si="0"/>
        <v>0</v>
      </c>
    </row>
    <row r="77" spans="1:15" s="80" customFormat="1" ht="12.75" hidden="1">
      <c r="A77" s="81" t="s">
        <v>87</v>
      </c>
      <c r="B77" s="77"/>
      <c r="C77" s="77"/>
      <c r="D77" s="77"/>
      <c r="E77" s="58">
        <f t="shared" si="1"/>
        <v>0</v>
      </c>
      <c r="F77" s="58"/>
      <c r="G77" s="82"/>
      <c r="H77" s="58"/>
      <c r="I77" s="58"/>
      <c r="J77" s="78"/>
      <c r="K77" s="78"/>
      <c r="L77" s="78"/>
      <c r="M77" s="78"/>
      <c r="N77" s="78"/>
      <c r="O77" s="79">
        <f t="shared" si="0"/>
        <v>0</v>
      </c>
    </row>
    <row r="78" spans="1:15" s="80" customFormat="1" ht="12.75" hidden="1">
      <c r="A78" s="81" t="s">
        <v>88</v>
      </c>
      <c r="B78" s="77"/>
      <c r="C78" s="77"/>
      <c r="D78" s="77"/>
      <c r="E78" s="58">
        <f t="shared" si="1"/>
        <v>0</v>
      </c>
      <c r="F78" s="58"/>
      <c r="G78" s="82"/>
      <c r="H78" s="58"/>
      <c r="I78" s="58"/>
      <c r="J78" s="78"/>
      <c r="K78" s="78"/>
      <c r="L78" s="78"/>
      <c r="M78" s="78"/>
      <c r="N78" s="78"/>
      <c r="O78" s="79">
        <f t="shared" si="0"/>
        <v>0</v>
      </c>
    </row>
    <row r="79" spans="1:15" s="80" customFormat="1" ht="25.5" hidden="1">
      <c r="A79" s="81" t="s">
        <v>117</v>
      </c>
      <c r="B79" s="77"/>
      <c r="C79" s="77"/>
      <c r="D79" s="77"/>
      <c r="E79" s="58">
        <f t="shared" si="1"/>
        <v>0</v>
      </c>
      <c r="F79" s="58"/>
      <c r="G79" s="82"/>
      <c r="H79" s="58"/>
      <c r="I79" s="58"/>
      <c r="J79" s="78"/>
      <c r="K79" s="78"/>
      <c r="L79" s="78"/>
      <c r="M79" s="78"/>
      <c r="N79" s="78"/>
      <c r="O79" s="79">
        <f t="shared" si="0"/>
        <v>0</v>
      </c>
    </row>
    <row r="80" spans="1:15" s="80" customFormat="1" ht="12.75" hidden="1">
      <c r="A80" s="81" t="s">
        <v>87</v>
      </c>
      <c r="B80" s="77"/>
      <c r="C80" s="77"/>
      <c r="D80" s="77"/>
      <c r="E80" s="58">
        <f t="shared" si="1"/>
        <v>0</v>
      </c>
      <c r="F80" s="58"/>
      <c r="G80" s="82"/>
      <c r="H80" s="58"/>
      <c r="I80" s="58"/>
      <c r="J80" s="78"/>
      <c r="K80" s="78"/>
      <c r="L80" s="78"/>
      <c r="M80" s="78"/>
      <c r="N80" s="78"/>
      <c r="O80" s="79">
        <f t="shared" si="0"/>
        <v>0</v>
      </c>
    </row>
    <row r="81" spans="1:15" s="80" customFormat="1" ht="12.75" hidden="1">
      <c r="A81" s="81" t="s">
        <v>88</v>
      </c>
      <c r="B81" s="77"/>
      <c r="C81" s="77"/>
      <c r="D81" s="77"/>
      <c r="E81" s="58">
        <f t="shared" si="1"/>
        <v>0</v>
      </c>
      <c r="F81" s="58"/>
      <c r="G81" s="82"/>
      <c r="H81" s="58"/>
      <c r="I81" s="58"/>
      <c r="J81" s="78"/>
      <c r="K81" s="78"/>
      <c r="L81" s="78"/>
      <c r="M81" s="78"/>
      <c r="N81" s="78"/>
      <c r="O81" s="79">
        <f t="shared" si="0"/>
        <v>0</v>
      </c>
    </row>
    <row r="82" spans="1:15" s="80" customFormat="1" ht="25.5" hidden="1">
      <c r="A82" s="81" t="s">
        <v>118</v>
      </c>
      <c r="B82" s="77"/>
      <c r="C82" s="77"/>
      <c r="D82" s="77"/>
      <c r="E82" s="58">
        <f t="shared" si="1"/>
        <v>0</v>
      </c>
      <c r="F82" s="58"/>
      <c r="G82" s="82"/>
      <c r="H82" s="58"/>
      <c r="I82" s="58"/>
      <c r="J82" s="78"/>
      <c r="K82" s="78"/>
      <c r="L82" s="78"/>
      <c r="M82" s="78"/>
      <c r="N82" s="78"/>
      <c r="O82" s="79">
        <f t="shared" si="0"/>
        <v>0</v>
      </c>
    </row>
    <row r="83" spans="1:15" s="80" customFormat="1" ht="12.75" hidden="1">
      <c r="A83" s="81" t="s">
        <v>87</v>
      </c>
      <c r="B83" s="77"/>
      <c r="C83" s="77"/>
      <c r="D83" s="77"/>
      <c r="E83" s="58">
        <f t="shared" si="1"/>
        <v>0</v>
      </c>
      <c r="F83" s="58"/>
      <c r="G83" s="82"/>
      <c r="H83" s="58"/>
      <c r="I83" s="58"/>
      <c r="J83" s="78"/>
      <c r="K83" s="78"/>
      <c r="L83" s="78"/>
      <c r="M83" s="78"/>
      <c r="N83" s="78"/>
      <c r="O83" s="79">
        <f t="shared" si="0"/>
        <v>0</v>
      </c>
    </row>
    <row r="84" spans="1:15" s="80" customFormat="1" ht="12.75" hidden="1">
      <c r="A84" s="81" t="s">
        <v>88</v>
      </c>
      <c r="B84" s="77"/>
      <c r="C84" s="77"/>
      <c r="D84" s="77"/>
      <c r="E84" s="58">
        <f t="shared" si="1"/>
        <v>0</v>
      </c>
      <c r="F84" s="58"/>
      <c r="G84" s="82"/>
      <c r="H84" s="58"/>
      <c r="I84" s="58"/>
      <c r="J84" s="78"/>
      <c r="K84" s="78"/>
      <c r="L84" s="78"/>
      <c r="M84" s="78"/>
      <c r="N84" s="78"/>
      <c r="O84" s="79">
        <f t="shared" si="0"/>
        <v>0</v>
      </c>
    </row>
    <row r="85" spans="1:15" s="80" customFormat="1" ht="25.5" hidden="1">
      <c r="A85" s="81" t="s">
        <v>119</v>
      </c>
      <c r="B85" s="77"/>
      <c r="C85" s="77"/>
      <c r="D85" s="77"/>
      <c r="E85" s="58">
        <f t="shared" si="1"/>
        <v>0</v>
      </c>
      <c r="F85" s="58"/>
      <c r="G85" s="82"/>
      <c r="H85" s="58"/>
      <c r="I85" s="58"/>
      <c r="J85" s="78"/>
      <c r="K85" s="78"/>
      <c r="L85" s="78"/>
      <c r="M85" s="78"/>
      <c r="N85" s="78"/>
      <c r="O85" s="79">
        <f t="shared" si="0"/>
        <v>0</v>
      </c>
    </row>
    <row r="86" spans="1:15" s="80" customFormat="1" ht="12.75" hidden="1">
      <c r="A86" s="81" t="s">
        <v>87</v>
      </c>
      <c r="B86" s="77"/>
      <c r="C86" s="77"/>
      <c r="D86" s="77"/>
      <c r="E86" s="58">
        <f t="shared" si="1"/>
        <v>0</v>
      </c>
      <c r="F86" s="58"/>
      <c r="G86" s="82"/>
      <c r="H86" s="58"/>
      <c r="I86" s="58"/>
      <c r="J86" s="78"/>
      <c r="K86" s="78"/>
      <c r="L86" s="78"/>
      <c r="M86" s="78"/>
      <c r="N86" s="78"/>
      <c r="O86" s="79">
        <f aca="true" t="shared" si="2" ref="O86:O99">SUM(F86:N86)</f>
        <v>0</v>
      </c>
    </row>
    <row r="87" spans="1:15" s="80" customFormat="1" ht="12.75" hidden="1">
      <c r="A87" s="81" t="s">
        <v>88</v>
      </c>
      <c r="B87" s="77"/>
      <c r="C87" s="77"/>
      <c r="D87" s="77"/>
      <c r="E87" s="58">
        <f t="shared" si="1"/>
        <v>0</v>
      </c>
      <c r="F87" s="58"/>
      <c r="G87" s="82"/>
      <c r="H87" s="58"/>
      <c r="I87" s="58"/>
      <c r="J87" s="78"/>
      <c r="K87" s="78"/>
      <c r="L87" s="78"/>
      <c r="M87" s="78"/>
      <c r="N87" s="78"/>
      <c r="O87" s="79">
        <f t="shared" si="2"/>
        <v>0</v>
      </c>
    </row>
    <row r="88" spans="1:15" s="80" customFormat="1" ht="25.5" hidden="1">
      <c r="A88" s="81" t="s">
        <v>120</v>
      </c>
      <c r="B88" s="77"/>
      <c r="C88" s="77"/>
      <c r="D88" s="77"/>
      <c r="E88" s="58">
        <f aca="true" t="shared" si="3" ref="E88:E99">SUM(O88)</f>
        <v>0</v>
      </c>
      <c r="F88" s="58"/>
      <c r="G88" s="82"/>
      <c r="H88" s="58"/>
      <c r="I88" s="58"/>
      <c r="J88" s="78"/>
      <c r="K88" s="78"/>
      <c r="L88" s="78"/>
      <c r="M88" s="78"/>
      <c r="N88" s="78"/>
      <c r="O88" s="79">
        <f t="shared" si="2"/>
        <v>0</v>
      </c>
    </row>
    <row r="89" spans="1:15" s="80" customFormat="1" ht="12.75" hidden="1">
      <c r="A89" s="81" t="s">
        <v>87</v>
      </c>
      <c r="B89" s="77"/>
      <c r="C89" s="77"/>
      <c r="D89" s="77"/>
      <c r="E89" s="58">
        <f t="shared" si="3"/>
        <v>0</v>
      </c>
      <c r="F89" s="58"/>
      <c r="G89" s="82"/>
      <c r="H89" s="58"/>
      <c r="I89" s="58"/>
      <c r="J89" s="78"/>
      <c r="K89" s="78"/>
      <c r="L89" s="78"/>
      <c r="M89" s="78"/>
      <c r="N89" s="78"/>
      <c r="O89" s="79">
        <f t="shared" si="2"/>
        <v>0</v>
      </c>
    </row>
    <row r="90" spans="1:15" s="80" customFormat="1" ht="12.75" hidden="1">
      <c r="A90" s="81" t="s">
        <v>88</v>
      </c>
      <c r="B90" s="77"/>
      <c r="C90" s="77"/>
      <c r="D90" s="77"/>
      <c r="E90" s="58">
        <f t="shared" si="3"/>
        <v>0</v>
      </c>
      <c r="F90" s="58"/>
      <c r="G90" s="82"/>
      <c r="H90" s="58"/>
      <c r="I90" s="58"/>
      <c r="J90" s="78"/>
      <c r="K90" s="78"/>
      <c r="L90" s="78"/>
      <c r="M90" s="78"/>
      <c r="N90" s="78"/>
      <c r="O90" s="79">
        <f t="shared" si="2"/>
        <v>0</v>
      </c>
    </row>
    <row r="91" spans="1:15" s="80" customFormat="1" ht="25.5" hidden="1">
      <c r="A91" s="81" t="s">
        <v>121</v>
      </c>
      <c r="B91" s="77"/>
      <c r="C91" s="77"/>
      <c r="D91" s="77"/>
      <c r="E91" s="58">
        <f t="shared" si="3"/>
        <v>0</v>
      </c>
      <c r="F91" s="58"/>
      <c r="G91" s="82"/>
      <c r="H91" s="58"/>
      <c r="I91" s="58"/>
      <c r="J91" s="78"/>
      <c r="K91" s="78"/>
      <c r="L91" s="78"/>
      <c r="M91" s="78"/>
      <c r="N91" s="78"/>
      <c r="O91" s="79">
        <f t="shared" si="2"/>
        <v>0</v>
      </c>
    </row>
    <row r="92" spans="1:15" s="80" customFormat="1" ht="12.75" hidden="1">
      <c r="A92" s="81" t="s">
        <v>87</v>
      </c>
      <c r="B92" s="77"/>
      <c r="C92" s="77"/>
      <c r="D92" s="77"/>
      <c r="E92" s="58">
        <f t="shared" si="3"/>
        <v>0</v>
      </c>
      <c r="F92" s="58"/>
      <c r="G92" s="82"/>
      <c r="H92" s="58"/>
      <c r="I92" s="58"/>
      <c r="J92" s="78"/>
      <c r="K92" s="78"/>
      <c r="L92" s="78"/>
      <c r="M92" s="78"/>
      <c r="N92" s="78"/>
      <c r="O92" s="79">
        <f t="shared" si="2"/>
        <v>0</v>
      </c>
    </row>
    <row r="93" spans="1:15" s="80" customFormat="1" ht="12.75" hidden="1">
      <c r="A93" s="81" t="s">
        <v>88</v>
      </c>
      <c r="B93" s="77"/>
      <c r="C93" s="77"/>
      <c r="D93" s="77"/>
      <c r="E93" s="58">
        <f t="shared" si="3"/>
        <v>0</v>
      </c>
      <c r="F93" s="58"/>
      <c r="G93" s="82"/>
      <c r="H93" s="58"/>
      <c r="I93" s="58"/>
      <c r="J93" s="78"/>
      <c r="K93" s="78"/>
      <c r="L93" s="78"/>
      <c r="M93" s="78"/>
      <c r="N93" s="78"/>
      <c r="O93" s="79">
        <f t="shared" si="2"/>
        <v>0</v>
      </c>
    </row>
    <row r="94" spans="1:15" s="80" customFormat="1" ht="25.5" hidden="1">
      <c r="A94" s="81" t="s">
        <v>122</v>
      </c>
      <c r="B94" s="77"/>
      <c r="C94" s="77"/>
      <c r="D94" s="77"/>
      <c r="E94" s="58">
        <f t="shared" si="3"/>
        <v>0</v>
      </c>
      <c r="F94" s="58"/>
      <c r="G94" s="82"/>
      <c r="H94" s="58"/>
      <c r="I94" s="58"/>
      <c r="J94" s="78"/>
      <c r="K94" s="78"/>
      <c r="L94" s="78"/>
      <c r="M94" s="78"/>
      <c r="N94" s="78"/>
      <c r="O94" s="79">
        <f t="shared" si="2"/>
        <v>0</v>
      </c>
    </row>
    <row r="95" spans="1:15" s="80" customFormat="1" ht="12.75" hidden="1">
      <c r="A95" s="81" t="s">
        <v>87</v>
      </c>
      <c r="B95" s="77"/>
      <c r="C95" s="77"/>
      <c r="D95" s="77"/>
      <c r="E95" s="58">
        <f t="shared" si="3"/>
        <v>0</v>
      </c>
      <c r="F95" s="58"/>
      <c r="G95" s="82"/>
      <c r="H95" s="58"/>
      <c r="I95" s="58"/>
      <c r="J95" s="78"/>
      <c r="K95" s="78"/>
      <c r="L95" s="78"/>
      <c r="M95" s="78"/>
      <c r="N95" s="78"/>
      <c r="O95" s="79">
        <f t="shared" si="2"/>
        <v>0</v>
      </c>
    </row>
    <row r="96" spans="1:15" s="80" customFormat="1" ht="12.75" hidden="1">
      <c r="A96" s="81" t="s">
        <v>88</v>
      </c>
      <c r="B96" s="77"/>
      <c r="C96" s="77"/>
      <c r="D96" s="77"/>
      <c r="E96" s="58">
        <f t="shared" si="3"/>
        <v>0</v>
      </c>
      <c r="F96" s="58"/>
      <c r="G96" s="82"/>
      <c r="H96" s="58"/>
      <c r="I96" s="58"/>
      <c r="J96" s="78"/>
      <c r="K96" s="78"/>
      <c r="L96" s="78"/>
      <c r="M96" s="78"/>
      <c r="N96" s="78"/>
      <c r="O96" s="79">
        <f t="shared" si="2"/>
        <v>0</v>
      </c>
    </row>
    <row r="97" spans="1:15" s="80" customFormat="1" ht="25.5" hidden="1">
      <c r="A97" s="81" t="s">
        <v>123</v>
      </c>
      <c r="B97" s="77"/>
      <c r="C97" s="77"/>
      <c r="D97" s="77"/>
      <c r="E97" s="58">
        <f t="shared" si="3"/>
        <v>0</v>
      </c>
      <c r="F97" s="58"/>
      <c r="G97" s="82"/>
      <c r="H97" s="58"/>
      <c r="I97" s="58"/>
      <c r="J97" s="78"/>
      <c r="K97" s="78"/>
      <c r="L97" s="78"/>
      <c r="M97" s="78"/>
      <c r="N97" s="78"/>
      <c r="O97" s="79">
        <f t="shared" si="2"/>
        <v>0</v>
      </c>
    </row>
    <row r="98" spans="1:15" s="80" customFormat="1" ht="12.75" hidden="1">
      <c r="A98" s="81" t="s">
        <v>87</v>
      </c>
      <c r="B98" s="77"/>
      <c r="C98" s="77"/>
      <c r="D98" s="77"/>
      <c r="E98" s="58">
        <f t="shared" si="3"/>
        <v>0</v>
      </c>
      <c r="F98" s="58"/>
      <c r="G98" s="82"/>
      <c r="H98" s="58"/>
      <c r="I98" s="58"/>
      <c r="J98" s="78"/>
      <c r="K98" s="78"/>
      <c r="L98" s="78"/>
      <c r="M98" s="78"/>
      <c r="N98" s="78"/>
      <c r="O98" s="79">
        <f t="shared" si="2"/>
        <v>0</v>
      </c>
    </row>
    <row r="99" spans="1:15" s="80" customFormat="1" ht="12.75" hidden="1">
      <c r="A99" s="81" t="s">
        <v>88</v>
      </c>
      <c r="B99" s="77"/>
      <c r="C99" s="77"/>
      <c r="D99" s="77"/>
      <c r="E99" s="58">
        <f t="shared" si="3"/>
        <v>0</v>
      </c>
      <c r="F99" s="58"/>
      <c r="G99" s="82"/>
      <c r="H99" s="58"/>
      <c r="I99" s="58"/>
      <c r="J99" s="78"/>
      <c r="K99" s="78"/>
      <c r="L99" s="78"/>
      <c r="M99" s="78"/>
      <c r="N99" s="78"/>
      <c r="O99" s="79">
        <f t="shared" si="2"/>
        <v>0</v>
      </c>
    </row>
    <row r="100" spans="1:15" ht="53.25" customHeight="1">
      <c r="A100" s="46" t="s">
        <v>89</v>
      </c>
      <c r="B100" s="88"/>
      <c r="C100" s="88"/>
      <c r="D100" s="88"/>
      <c r="E100" s="95"/>
      <c r="F100" s="95"/>
      <c r="G100" s="82"/>
      <c r="H100" s="95"/>
      <c r="I100" s="95"/>
      <c r="J100" s="96"/>
      <c r="K100" s="96"/>
      <c r="L100" s="96"/>
      <c r="M100" s="96"/>
      <c r="N100" s="96"/>
      <c r="O100" s="97"/>
    </row>
    <row r="101" spans="1:15" ht="12.75">
      <c r="A101" s="98" t="s">
        <v>87</v>
      </c>
      <c r="B101" s="88"/>
      <c r="C101" s="88"/>
      <c r="D101" s="88"/>
      <c r="E101" s="95"/>
      <c r="F101" s="95"/>
      <c r="G101" s="82"/>
      <c r="H101" s="95"/>
      <c r="I101" s="95"/>
      <c r="J101" s="96"/>
      <c r="K101" s="96"/>
      <c r="L101" s="96"/>
      <c r="M101" s="96"/>
      <c r="N101" s="96"/>
      <c r="O101" s="97"/>
    </row>
    <row r="102" spans="1:15" ht="12.75">
      <c r="A102" s="98" t="s">
        <v>88</v>
      </c>
      <c r="B102" s="88"/>
      <c r="C102" s="88"/>
      <c r="D102" s="88"/>
      <c r="E102" s="95"/>
      <c r="F102" s="95"/>
      <c r="G102" s="82"/>
      <c r="H102" s="95"/>
      <c r="I102" s="95"/>
      <c r="J102" s="96"/>
      <c r="K102" s="96"/>
      <c r="L102" s="96"/>
      <c r="M102" s="96"/>
      <c r="N102" s="96"/>
      <c r="O102" s="97"/>
    </row>
    <row r="103" spans="1:15" ht="57.75" customHeight="1" thickBot="1">
      <c r="A103" s="47" t="s">
        <v>90</v>
      </c>
      <c r="B103" s="99" t="s">
        <v>134</v>
      </c>
      <c r="C103" s="99" t="s">
        <v>135</v>
      </c>
      <c r="D103" s="99" t="s">
        <v>136</v>
      </c>
      <c r="E103" s="100">
        <v>400000</v>
      </c>
      <c r="F103" s="100"/>
      <c r="G103" s="76">
        <v>50000</v>
      </c>
      <c r="H103" s="100">
        <v>50000</v>
      </c>
      <c r="I103" s="100">
        <v>50000</v>
      </c>
      <c r="J103" s="100">
        <f>'I Prognoza kwoty długu'!J33</f>
        <v>0</v>
      </c>
      <c r="K103" s="100">
        <f>'I Prognoza kwoty długu'!K33</f>
        <v>0</v>
      </c>
      <c r="L103" s="100">
        <f>'I Prognoza kwoty długu'!L33</f>
        <v>0</v>
      </c>
      <c r="M103" s="100">
        <f>'I Prognoza kwoty długu'!M33</f>
        <v>0</v>
      </c>
      <c r="N103" s="100">
        <f>'I Prognoza kwoty długu'!N33</f>
        <v>0</v>
      </c>
      <c r="O103" s="101">
        <v>0</v>
      </c>
    </row>
    <row r="104" ht="13.5" thickBot="1"/>
    <row r="105" spans="1:15" ht="12.75">
      <c r="A105" s="199" t="s">
        <v>91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1"/>
    </row>
    <row r="106" spans="1:15" ht="12.75">
      <c r="A106" s="202" t="s">
        <v>92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4"/>
    </row>
    <row r="107" spans="1:15" ht="12.75">
      <c r="A107" s="202" t="s">
        <v>93</v>
      </c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4"/>
    </row>
    <row r="108" spans="1:15" ht="12.75">
      <c r="A108" s="202" t="s">
        <v>94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4"/>
    </row>
    <row r="109" spans="1:15" ht="24" customHeight="1" thickBot="1">
      <c r="A109" s="188" t="s">
        <v>95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0"/>
    </row>
  </sheetData>
  <sheetProtection/>
  <mergeCells count="13">
    <mergeCell ref="A108:O108"/>
    <mergeCell ref="F4:N4"/>
    <mergeCell ref="G1:O1"/>
    <mergeCell ref="A109:O109"/>
    <mergeCell ref="A4:A5"/>
    <mergeCell ref="B4:B5"/>
    <mergeCell ref="D4:D5"/>
    <mergeCell ref="E4:E5"/>
    <mergeCell ref="O4:O5"/>
    <mergeCell ref="A105:O105"/>
    <mergeCell ref="A106:O106"/>
    <mergeCell ref="C4:C5"/>
    <mergeCell ref="A107:O107"/>
  </mergeCells>
  <printOptions/>
  <pageMargins left="0.7086614173228347" right="0.7086614173228347" top="0.9448818897637796" bottom="0.9448818897637796" header="0.31496062992125984" footer="0.31496062992125984"/>
  <pageSetup firstPageNumber="1" useFirstPageNumber="1" horizontalDpi="300" verticalDpi="300" orientation="landscape" paperSize="9" r:id="rId1"/>
  <headerFooter alignWithMargins="0">
    <oddHeader xml:space="preserve">&amp;C&amp;"Arial,Pogrubiony"&amp;11Przedsięwzięcia realizowane w latach 2013- 2016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3.8515625" style="0" customWidth="1"/>
    <col min="2" max="2" width="11.57421875" style="0" hidden="1" customWidth="1"/>
    <col min="3" max="3" width="0" style="0" hidden="1" customWidth="1"/>
  </cols>
  <sheetData>
    <row r="1" spans="1:4" ht="66" customHeight="1">
      <c r="A1" s="211" t="s">
        <v>166</v>
      </c>
      <c r="B1" s="211"/>
      <c r="C1" s="211"/>
      <c r="D1" s="211"/>
    </row>
    <row r="2" ht="13.5" thickBot="1"/>
    <row r="3" spans="1:7" ht="12.75">
      <c r="A3" s="13" t="s">
        <v>56</v>
      </c>
      <c r="B3" s="26">
        <v>2011</v>
      </c>
      <c r="C3" s="26">
        <v>2012</v>
      </c>
      <c r="D3" s="12">
        <v>2013</v>
      </c>
      <c r="E3" s="12">
        <v>2014</v>
      </c>
      <c r="F3" s="12">
        <v>2015</v>
      </c>
      <c r="G3" s="12">
        <v>2016</v>
      </c>
    </row>
    <row r="4" spans="1:7" ht="38.25">
      <c r="A4" s="10" t="s">
        <v>96</v>
      </c>
      <c r="B4" s="17">
        <f>('I Prognoza kwoty długu'!E6+'I Prognoza kwoty długu'!E8-'I Prognoza kwoty długu'!E10)/'I Prognoza kwoty długu'!E5</f>
        <v>0.06829965920427854</v>
      </c>
      <c r="C4" s="17">
        <f>('I Prognoza kwoty długu'!F6+'I Prognoza kwoty długu'!F8-'I Prognoza kwoty długu'!F10)/'I Prognoza kwoty długu'!F5</f>
        <v>0.046058032814938824</v>
      </c>
      <c r="D4" s="33">
        <f>('I Prognoza kwoty długu'!G6+'I Prognoza kwoty długu'!G8-'I Prognoza kwoty długu'!G10)/'I Prognoza kwoty długu'!G5</f>
        <v>0.06665527093688076</v>
      </c>
      <c r="E4" s="33">
        <f>('I Prognoza kwoty długu'!H6+'I Prognoza kwoty długu'!H8-'I Prognoza kwoty długu'!H10)/'I Prognoza kwoty długu'!H5</f>
        <v>0.12034610518705946</v>
      </c>
      <c r="F4" s="33">
        <f>('I Prognoza kwoty długu'!I6+'I Prognoza kwoty długu'!I8-'I Prognoza kwoty długu'!I10)/'I Prognoza kwoty długu'!I5</f>
        <v>0.1060222227796032</v>
      </c>
      <c r="G4" s="33">
        <f>('I Prognoza kwoty długu'!J6+'I Prognoza kwoty długu'!J8-'I Prognoza kwoty długu'!J10)/'I Prognoza kwoty długu'!J5</f>
        <v>0.09309286064452874</v>
      </c>
    </row>
    <row r="5" spans="1:7" ht="25.5">
      <c r="A5" s="10" t="s">
        <v>97</v>
      </c>
      <c r="B5" s="17">
        <f>(1/3)*(('I Prognoza kwoty długu'!D6+'I Prognoza kwoty długu'!D8-'I Prognoza kwoty długu'!D10)/'I Prognoza kwoty długu'!D5+('I Prognoza kwoty długu'!C6+'I Prognoza kwoty długu'!C8-'I Prognoza kwoty długu'!C10)/'I Prognoza kwoty długu'!C5+('I Prognoza kwoty długu'!B6+'I Prognoza kwoty długu'!B8-'I Prognoza kwoty długu'!B10)/'I Prognoza kwoty długu'!B5)</f>
        <v>0.047973495412391404</v>
      </c>
      <c r="C5" s="17">
        <f>(1/3)*(('I Prognoza kwoty długu'!E6+'I Prognoza kwoty długu'!E8-'I Prognoza kwoty długu'!E10)/'I Prognoza kwoty długu'!E5+('I Prognoza kwoty długu'!D6+'I Prognoza kwoty długu'!D8-'I Prognoza kwoty długu'!D10)/'I Prognoza kwoty długu'!D5+('I Prognoza kwoty długu'!C6+'I Prognoza kwoty długu'!C8-'I Prognoza kwoty długu'!C10)/'I Prognoza kwoty długu'!C5)</f>
        <v>0.049307032331503006</v>
      </c>
      <c r="D5" s="33">
        <f>(1/3)*(('I Prognoza kwoty długu'!F6+'I Prognoza kwoty długu'!F8-'I Prognoza kwoty długu'!F10)/'I Prognoza kwoty długu'!F5+('I Prognoza kwoty długu'!E6+'I Prognoza kwoty długu'!E8-'I Prognoza kwoty długu'!E10)/'I Prognoza kwoty długu'!E5+('I Prognoza kwoty długu'!D6+'I Prognoza kwoty długu'!D8-'I Prognoza kwoty długu'!D10)/'I Prognoza kwoty długu'!D5)</f>
        <v>0.048938322433943755</v>
      </c>
      <c r="E5" s="33">
        <f>(1/3)*(('I Prognoza kwoty długu'!G6+'I Prognoza kwoty długu'!G8-'I Prognoza kwoty długu'!G10)/'I Prognoza kwoty długu'!G5+('I Prognoza kwoty długu'!F6+'I Prognoza kwoty długu'!F8-'I Prognoza kwoty długu'!F10)/'I Prognoza kwoty długu'!F5+('I Prognoza kwoty długu'!E6+'I Prognoza kwoty długu'!E8-'I Prognoza kwoty długu'!E10)/'I Prognoza kwoty długu'!E5)</f>
        <v>0.06033765431869937</v>
      </c>
      <c r="F5" s="33">
        <f>(1/3)*(('I Prognoza kwoty długu'!H6+'I Prognoza kwoty długu'!H8-'I Prognoza kwoty długu'!H10)/'I Prognoza kwoty długu'!H5+('I Prognoza kwoty długu'!G6+'I Prognoza kwoty długu'!G8-'I Prognoza kwoty długu'!G10)/'I Prognoza kwoty długu'!G5+('I Prognoza kwoty długu'!F6+'I Prognoza kwoty długu'!F8-'I Prognoza kwoty długu'!F10)/'I Prognoza kwoty długu'!F5)</f>
        <v>0.07768646964629301</v>
      </c>
      <c r="G5" s="33">
        <f>(1/3)*(('I Prognoza kwoty długu'!I6+'I Prognoza kwoty długu'!I8-'I Prognoza kwoty długu'!I10)/'I Prognoza kwoty długu'!I5+('I Prognoza kwoty długu'!H6+'I Prognoza kwoty długu'!H8-'I Prognoza kwoty długu'!H10)/'I Prognoza kwoty długu'!H5+('I Prognoza kwoty długu'!G6+'I Prognoza kwoty długu'!G8-'I Prognoza kwoty długu'!G10)/'I Prognoza kwoty długu'!G5)</f>
        <v>0.09767453296784781</v>
      </c>
    </row>
    <row r="6" spans="1:7" ht="25.5">
      <c r="A6" s="10" t="s">
        <v>98</v>
      </c>
      <c r="B6" s="17">
        <f>'I Prognoza kwoty długu'!E42</f>
        <v>0.1262342495123683</v>
      </c>
      <c r="C6" s="17">
        <f>'I Prognoza kwoty długu'!F42</f>
        <v>0.08186026858403546</v>
      </c>
      <c r="D6" s="33">
        <f>'I Prognoza kwoty długu'!G42</f>
        <v>0.06605891170715686</v>
      </c>
      <c r="E6" s="33">
        <f>'I Prognoza kwoty długu'!H42</f>
        <v>0.06031989878908368</v>
      </c>
      <c r="F6" s="33">
        <f>'I Prognoza kwoty długu'!I42</f>
        <v>0.0772530035867466</v>
      </c>
      <c r="G6" s="33">
        <f>'I Prognoza kwoty długu'!J42</f>
        <v>0.08204969424878086</v>
      </c>
    </row>
    <row r="7" spans="1:7" ht="26.25" thickBot="1">
      <c r="A7" s="11" t="s">
        <v>99</v>
      </c>
      <c r="B7" s="41" t="str">
        <f aca="true" t="shared" si="0" ref="B7:G7">IF(B6&lt;=B5,"tak","nie")</f>
        <v>nie</v>
      </c>
      <c r="C7" s="41" t="str">
        <f t="shared" si="0"/>
        <v>nie</v>
      </c>
      <c r="D7" s="104" t="str">
        <f t="shared" si="0"/>
        <v>nie</v>
      </c>
      <c r="E7" s="104" t="str">
        <f t="shared" si="0"/>
        <v>tak</v>
      </c>
      <c r="F7" s="104" t="str">
        <f t="shared" si="0"/>
        <v>tak</v>
      </c>
      <c r="G7" s="104" t="str">
        <f t="shared" si="0"/>
        <v>tak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L7" sqref="L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HP_05_user1</cp:lastModifiedBy>
  <cp:lastPrinted>2013-02-01T08:06:27Z</cp:lastPrinted>
  <dcterms:created xsi:type="dcterms:W3CDTF">2010-06-01T18:13:48Z</dcterms:created>
  <dcterms:modified xsi:type="dcterms:W3CDTF">2013-02-01T08:09:09Z</dcterms:modified>
  <cp:category/>
  <cp:version/>
  <cp:contentType/>
  <cp:contentStatus/>
</cp:coreProperties>
</file>